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30" activeTab="0"/>
  </bookViews>
  <sheets>
    <sheet name="ЗФ" sheetId="1" r:id="rId1"/>
    <sheet name="СФ" sheetId="2" r:id="rId2"/>
    <sheet name="Лист1" sheetId="3" r:id="rId3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'ЗФ'!$A$1:$K$251</definedName>
    <definedName name="_xlnm.Print_Area" localSheetId="1">'СФ'!$A$1:$G$135</definedName>
  </definedNames>
  <calcPr fullCalcOnLoad="1"/>
</workbook>
</file>

<file path=xl/sharedStrings.xml><?xml version="1.0" encoding="utf-8"?>
<sst xmlns="http://schemas.openxmlformats.org/spreadsheetml/2006/main" count="549" uniqueCount="431">
  <si>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</si>
  <si>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</si>
  <si>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</si>
  <si>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</si>
  <si>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</si>
  <si>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</si>
  <si>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</si>
  <si>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</si>
  <si>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</si>
  <si>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</si>
  <si>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</si>
  <si>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</si>
  <si>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</si>
  <si>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</si>
  <si>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</si>
  <si>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</si>
  <si>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</si>
  <si>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</si>
  <si>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</si>
  <si>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</si>
  <si>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</si>
  <si>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</si>
  <si>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</si>
  <si>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</si>
  <si>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</si>
  <si>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</si>
  <si>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</si>
  <si>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</si>
  <si>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</si>
  <si>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</si>
  <si>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</si>
  <si>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</si>
  <si>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</si>
  <si>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</si>
  <si>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</si>
  <si>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</si>
  <si>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</si>
  <si>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</si>
  <si>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</si>
  <si>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</si>
  <si>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</si>
  <si>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</si>
  <si>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</si>
  <si>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</si>
  <si>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</si>
  <si>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</si>
  <si>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</si>
  <si>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</si>
  <si>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</si>
  <si>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</si>
  <si>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</si>
  <si>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</si>
  <si>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</si>
  <si>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</si>
  <si>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</si>
  <si>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</si>
  <si>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</si>
  <si>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</si>
  <si>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</si>
  <si>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</si>
  <si>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</si>
  <si>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</si>
  <si>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</si>
  <si>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</si>
  <si>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</si>
  <si>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</si>
  <si>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</si>
  <si>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</si>
  <si>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</si>
  <si>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</si>
  <si>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</si>
  <si>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</si>
  <si>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</si>
  <si>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</si>
  <si>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</si>
  <si>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</si>
  <si>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</si>
  <si>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</si>
  <si>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</si>
  <si>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</si>
  <si>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</si>
  <si>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</si>
  <si>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</si>
  <si>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</si>
  <si>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</si>
  <si>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</si>
  <si>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</si>
  <si>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</si>
  <si>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</si>
  <si>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</si>
  <si>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</si>
  <si>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</si>
  <si>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</si>
  <si>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</si>
  <si>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</si>
  <si>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</si>
  <si>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</si>
  <si>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</si>
  <si>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</si>
  <si>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</si>
  <si>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</si>
  <si>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</si>
  <si>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</si>
  <si>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</si>
  <si>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</si>
  <si>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</si>
  <si>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</si>
  <si>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</si>
  <si>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</si>
  <si>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</si>
  <si>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</si>
  <si>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</si>
  <si>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</si>
  <si>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</si>
  <si>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</si>
  <si>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</si>
  <si>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</si>
  <si>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</si>
  <si>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</si>
  <si>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</si>
  <si>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</si>
  <si>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</si>
  <si>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</si>
  <si>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</si>
  <si>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</si>
  <si>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</si>
  <si>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</si>
  <si>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</si>
  <si>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</si>
  <si>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</si>
  <si>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</si>
  <si>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</si>
  <si>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</si>
  <si>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</si>
  <si>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</si>
  <si>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</si>
  <si>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</si>
  <si>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</si>
  <si>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</si>
  <si>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</si>
  <si>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</si>
  <si>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</si>
  <si>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</si>
  <si>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</si>
  <si>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</si>
  <si>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</si>
  <si>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</si>
  <si>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</si>
  <si>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</si>
  <si>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</si>
  <si>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</si>
  <si>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</si>
  <si>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</si>
  <si>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</si>
  <si>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</si>
  <si>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</si>
  <si>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</si>
  <si>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</si>
  <si>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</si>
  <si>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</si>
  <si>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</si>
  <si>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</si>
  <si>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</si>
  <si>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</si>
  <si>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</si>
  <si>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</si>
  <si>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</si>
  <si>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</si>
  <si>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</si>
  <si>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</si>
  <si>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</si>
  <si>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</si>
  <si>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</si>
  <si>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</si>
  <si>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</si>
  <si>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</si>
  <si>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</si>
  <si>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</si>
  <si>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</si>
  <si>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</si>
  <si>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</si>
  <si>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</si>
  <si>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</si>
  <si>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</si>
  <si>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</si>
  <si>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</si>
  <si>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</si>
  <si>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</si>
  <si>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</si>
  <si>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</si>
  <si>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</si>
  <si>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</si>
  <si>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</si>
  <si>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</si>
  <si>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</si>
  <si>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</si>
  <si>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</si>
  <si>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</si>
  <si>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</si>
  <si>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</si>
  <si>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</si>
  <si>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</si>
  <si>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</si>
  <si>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</si>
  <si>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</si>
  <si>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</si>
  <si>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</si>
  <si>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</si>
  <si>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</si>
  <si>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</si>
  <si>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</si>
  <si>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</si>
  <si>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</si>
  <si>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</si>
  <si>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</si>
  <si>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</si>
  <si>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</si>
  <si>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</si>
  <si>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</si>
  <si>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</si>
  <si>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</si>
  <si>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</si>
  <si>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</si>
  <si>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</si>
  <si>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</si>
  <si>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</si>
  <si>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</si>
  <si>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</si>
  <si>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</si>
  <si>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</si>
  <si>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</si>
  <si>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</si>
  <si>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</si>
  <si>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</si>
  <si>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</si>
  <si>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</si>
  <si>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</si>
  <si>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</si>
  <si>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</si>
  <si>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</si>
  <si>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</si>
  <si>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</si>
  <si>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</si>
  <si>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</si>
  <si>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</si>
  <si>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</si>
  <si>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</si>
  <si>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</si>
  <si>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</si>
  <si>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</si>
  <si>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</si>
  <si>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</si>
  <si>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</si>
  <si>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</si>
  <si>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</si>
  <si>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</si>
  <si>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</si>
  <si>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</si>
  <si>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</si>
  <si>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</si>
  <si>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</si>
  <si>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</si>
  <si>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</si>
  <si>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</si>
  <si>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</si>
  <si>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</si>
  <si>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</si>
  <si>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</si>
  <si>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</si>
  <si>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</si>
  <si>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</si>
  <si>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</si>
  <si>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</si>
  <si>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</si>
  <si>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</si>
  <si>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</si>
  <si>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</si>
  <si>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</si>
  <si>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</si>
  <si>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</si>
  <si>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</si>
  <si>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</si>
  <si>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</si>
  <si>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</si>
  <si>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</si>
  <si>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</si>
  <si>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</si>
  <si>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</si>
  <si>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</si>
  <si>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</si>
  <si>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</si>
  <si>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</si>
  <si>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</si>
  <si>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</si>
  <si>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</si>
  <si>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</si>
  <si>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</si>
  <si>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</si>
  <si>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</si>
  <si>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</si>
  <si>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</si>
  <si>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</si>
  <si>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</si>
  <si>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</si>
  <si>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</si>
  <si>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</si>
  <si>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</si>
  <si>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</si>
  <si>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</si>
  <si>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</si>
  <si>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</si>
  <si>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</si>
  <si>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</si>
  <si>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</si>
  <si>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</si>
  <si>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</si>
  <si>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</si>
  <si>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</si>
  <si>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</si>
  <si>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</si>
  <si>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</si>
  <si>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</si>
  <si>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</si>
  <si>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</si>
  <si>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</si>
  <si>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</si>
  <si>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</si>
  <si>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</si>
  <si>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</si>
  <si>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</si>
  <si>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</si>
  <si>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</si>
  <si>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</si>
  <si>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</si>
  <si>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</si>
  <si>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</si>
  <si>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</si>
  <si>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</si>
  <si>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</si>
  <si>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</si>
  <si>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</si>
  <si>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</si>
  <si>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</si>
  <si>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</si>
  <si>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</si>
  <si>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</si>
  <si>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</si>
  <si>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</si>
  <si>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</si>
  <si>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</si>
  <si>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</si>
  <si>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</si>
  <si>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</si>
  <si>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</si>
  <si>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</si>
  <si>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</si>
  <si>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</si>
  <si>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</si>
  <si>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</si>
  <si>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</si>
  <si>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</si>
  <si>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</si>
  <si>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</si>
  <si>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</si>
  <si>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</si>
  <si>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</si>
  <si>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</si>
  <si>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</si>
  <si>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</si>
  <si>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</si>
  <si>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</si>
  <si>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</si>
  <si>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</si>
  <si>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</si>
  <si>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</si>
  <si>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</si>
  <si>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</si>
  <si>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</si>
  <si>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</si>
  <si>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</si>
  <si>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</si>
  <si>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</si>
  <si>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</si>
  <si>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</si>
  <si>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</si>
  <si>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</si>
  <si>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</si>
  <si>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</si>
  <si>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</si>
  <si>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</si>
  <si>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</si>
  <si>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</si>
  <si>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</si>
  <si>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</si>
  <si>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</si>
  <si>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</si>
  <si>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</si>
  <si>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</si>
  <si>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</si>
  <si>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 xml:space="preserve"> Інші заходи та заклади молодіжної політики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</si>
  <si>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</si>
  <si>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</si>
  <si>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</si>
  <si>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</si>
  <si>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</si>
  <si>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</t>
  </si>
  <si>
    <t>Видатки, пов'язані з наданням підтримки внутрішньо переміщеним та/ або евакуйованим особам у зв'язку із введенням воєнного стану</t>
  </si>
  <si>
    <t>Виконання окремих заходів з реалізації соціального проєкту "Активні парки-локації здоров'я України"</t>
  </si>
  <si>
    <t>Реалізація заходів , спрямованих на підвищення доступності широкосмугового доступу до Інтернету в сільській місцевості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</si>
  <si>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</si>
  <si>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</si>
  <si>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</si>
  <si>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Виконання загального фонду бюджету Новгород-Сіверської міської територіальної громади за 9 місяців 2023 року</t>
  </si>
  <si>
    <t>Виконано за 9 місяців 2023 року          (тис. грн)</t>
  </si>
  <si>
    <t xml:space="preserve">До звітних даних за 9 місяців 2022 року </t>
  </si>
  <si>
    <t>Виконано             за 9 місяців 2022 року (тис. грн)</t>
  </si>
  <si>
    <t>Виконано за 9 місяців  2023 року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</si>
  <si>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9 місяців  2023 року</t>
  </si>
  <si>
    <t>Виконано за 9 місяців 2022 року          (тис. грн)</t>
  </si>
  <si>
    <t>Інша діяльність у сфері житлово-комунального господарства</t>
  </si>
  <si>
    <t>Надання освіти за рахунок залишку коштів за 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</si>
  <si>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</si>
  <si>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</si>
  <si>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</si>
  <si>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</si>
  <si>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</si>
  <si>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 xml:space="preserve"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
</t>
  </si>
  <si>
    <t>Ю.  Лакоза</t>
  </si>
  <si>
    <t>Секретар міської ради</t>
  </si>
  <si>
    <t>Додаток № 1                          ПРОЄКТ № 65                                                                  до рішення тридцять п’ятої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листопада  2023 року №  )</t>
  </si>
  <si>
    <t>Додаток № 2                 ПРОЄКТ № 65                                                                 до рішення тридцять п’ятої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листопада  2023 року №  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</si>
</sst>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5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i/>
      <sz val="16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sz val="14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9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6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16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2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sz val="15"/>
      <color indexed="8"/>
      <name val="Arial Cyr"/>
      <family val="0"/>
    </font>
    <font>
      <b/>
      <i/>
      <sz val="15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4"/>
      <color indexed="8"/>
      <name val="Arial"/>
      <family val="2"/>
    </font>
    <font>
      <b/>
      <sz val="16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Arial Cyr"/>
      <family val="0"/>
    </font>
    <font>
      <i/>
      <sz val="14"/>
      <color indexed="8"/>
      <name val="Times New Roman"/>
      <family val="1"/>
    </font>
    <font>
      <i/>
      <sz val="15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sz val="14"/>
      <color theme="1"/>
      <name val="Arial Cyr"/>
      <family val="0"/>
    </font>
    <font>
      <sz val="16"/>
      <color theme="1"/>
      <name val="Arial Cyr"/>
      <family val="0"/>
    </font>
    <font>
      <b/>
      <sz val="16"/>
      <color theme="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i/>
      <sz val="16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rgb="FFFF0000"/>
      <name val="Arial Cyr"/>
      <family val="0"/>
    </font>
    <font>
      <i/>
      <sz val="14"/>
      <color rgb="FFFF0000"/>
      <name val="Times New Roman"/>
      <family val="1"/>
    </font>
    <font>
      <i/>
      <sz val="14"/>
      <color rgb="FFFF0000"/>
      <name val="Arial Cyr"/>
      <family val="2"/>
    </font>
    <font>
      <sz val="15"/>
      <color theme="1"/>
      <name val="Times New Roman"/>
      <family val="1"/>
    </font>
    <font>
      <i/>
      <sz val="15"/>
      <color theme="1"/>
      <name val="Times New Roman"/>
      <family val="1"/>
    </font>
    <font>
      <sz val="15"/>
      <color theme="1"/>
      <name val="Arial Cyr"/>
      <family val="0"/>
    </font>
    <font>
      <b/>
      <i/>
      <sz val="15"/>
      <color theme="1"/>
      <name val="Times New Roman"/>
      <family val="1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4"/>
      <color theme="1"/>
      <name val="Arial"/>
      <family val="2"/>
    </font>
    <font>
      <b/>
      <sz val="16"/>
      <color theme="1"/>
      <name val="Arial Cyr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Arial Cyr"/>
      <family val="0"/>
    </font>
    <font>
      <i/>
      <sz val="14"/>
      <color theme="1"/>
      <name val="Times New Roman"/>
      <family val="1"/>
    </font>
    <font>
      <i/>
      <sz val="15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8" fillId="22" borderId="1" applyNumberFormat="0" applyAlignment="0" applyProtection="0"/>
    <xf numFmtId="0" fontId="89" fillId="23" borderId="2" applyNumberFormat="0" applyAlignment="0" applyProtection="0"/>
    <xf numFmtId="0" fontId="90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4" fillId="0" borderId="6" applyNumberFormat="0" applyFill="0" applyAlignment="0" applyProtection="0"/>
    <xf numFmtId="0" fontId="95" fillId="24" borderId="7" applyNumberFormat="0" applyAlignment="0" applyProtection="0"/>
    <xf numFmtId="0" fontId="96" fillId="0" borderId="0" applyNumberFormat="0" applyFill="0" applyBorder="0" applyAlignment="0" applyProtection="0"/>
    <xf numFmtId="0" fontId="97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9" fillId="26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101" fillId="0" borderId="10" applyNumberFormat="0" applyFill="0" applyAlignment="0" applyProtection="0"/>
    <xf numFmtId="0" fontId="8" fillId="0" borderId="0">
      <alignment/>
      <protection/>
    </xf>
    <xf numFmtId="0" fontId="10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03" fillId="29" borderId="0" applyNumberFormat="0" applyBorder="0" applyAlignment="0" applyProtection="0"/>
  </cellStyleXfs>
  <cellXfs count="488">
    <xf numFmtId="0" fontId="0" fillId="0" borderId="0" xfId="0" applyAlignment="1">
      <alignment/>
    </xf>
    <xf numFmtId="0" fontId="104" fillId="0" borderId="0" xfId="0" applyFont="1" applyAlignment="1" applyProtection="1">
      <alignment/>
      <protection locked="0"/>
    </xf>
    <xf numFmtId="0" fontId="105" fillId="0" borderId="0" xfId="0" applyFont="1" applyAlignment="1">
      <alignment/>
    </xf>
    <xf numFmtId="0" fontId="104" fillId="0" borderId="0" xfId="0" applyFont="1" applyFill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106" fillId="0" borderId="0" xfId="0" applyFont="1" applyFill="1" applyAlignment="1" applyProtection="1">
      <alignment/>
      <protection locked="0"/>
    </xf>
    <xf numFmtId="0" fontId="107" fillId="0" borderId="0" xfId="0" applyFont="1" applyAlignment="1">
      <alignment/>
    </xf>
    <xf numFmtId="0" fontId="107" fillId="0" borderId="0" xfId="0" applyFont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5" fillId="0" borderId="0" xfId="0" applyFont="1" applyAlignment="1">
      <alignment/>
    </xf>
    <xf numFmtId="0" fontId="108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109" fillId="30" borderId="0" xfId="0" applyFont="1" applyFill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4" fillId="30" borderId="0" xfId="0" applyFont="1" applyFill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110" fillId="0" borderId="0" xfId="0" applyFont="1" applyAlignment="1" applyProtection="1">
      <alignment horizontal="center" vertical="center" wrapText="1" shrinkToFit="1"/>
      <protection locked="0"/>
    </xf>
    <xf numFmtId="0" fontId="111" fillId="0" borderId="0" xfId="0" applyFont="1" applyAlignment="1">
      <alignment/>
    </xf>
    <xf numFmtId="0" fontId="108" fillId="0" borderId="0" xfId="0" applyFont="1" applyAlignment="1">
      <alignment/>
    </xf>
    <xf numFmtId="0" fontId="112" fillId="30" borderId="0" xfId="0" applyFont="1" applyFill="1" applyAlignment="1" applyProtection="1">
      <alignment vertical="center"/>
      <protection locked="0"/>
    </xf>
    <xf numFmtId="0" fontId="105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5" fillId="0" borderId="11" xfId="0" applyNumberFormat="1" applyFont="1" applyFill="1" applyBorder="1" applyAlignment="1" applyProtection="1">
      <alignment horizontal="right" shrinkToFit="1"/>
      <protection/>
    </xf>
    <xf numFmtId="0" fontId="15" fillId="0" borderId="11" xfId="0" applyFont="1" applyFill="1" applyBorder="1" applyAlignment="1" applyProtection="1">
      <alignment horizontal="left" wrapText="1"/>
      <protection/>
    </xf>
    <xf numFmtId="202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left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72" applyNumberFormat="1" applyFont="1" applyFill="1" applyBorder="1" applyAlignment="1" applyProtection="1">
      <alignment horizontal="center" vertical="center" wrapText="1"/>
      <protection hidden="1" locked="0"/>
    </xf>
    <xf numFmtId="204" fontId="13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17" fillId="30" borderId="11" xfId="0" applyNumberFormat="1" applyFont="1" applyFill="1" applyBorder="1" applyAlignment="1">
      <alignment horizontal="center" vertical="center" wrapText="1" shrinkToFit="1"/>
    </xf>
    <xf numFmtId="204" fontId="17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7" fillId="0" borderId="11" xfId="0" applyNumberFormat="1" applyFont="1" applyBorder="1" applyAlignment="1">
      <alignment horizontal="center" vertical="center" wrapText="1"/>
    </xf>
    <xf numFmtId="204" fontId="15" fillId="0" borderId="11" xfId="0" applyNumberFormat="1" applyFont="1" applyBorder="1" applyAlignment="1">
      <alignment horizontal="center" vertical="center" wrapText="1"/>
    </xf>
    <xf numFmtId="204" fontId="15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2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7" fillId="0" borderId="11" xfId="0" applyNumberFormat="1" applyFont="1" applyFill="1" applyBorder="1" applyAlignment="1">
      <alignment horizontal="center" vertical="center" wrapText="1" shrinkToFit="1"/>
    </xf>
    <xf numFmtId="204" fontId="15" fillId="0" borderId="11" xfId="0" applyNumberFormat="1" applyFont="1" applyFill="1" applyBorder="1" applyAlignment="1">
      <alignment horizontal="center" vertical="center" wrapText="1" shrinkToFit="1"/>
    </xf>
    <xf numFmtId="204" fontId="17" fillId="30" borderId="11" xfId="0" applyNumberFormat="1" applyFont="1" applyFill="1" applyBorder="1" applyAlignment="1" applyProtection="1">
      <alignment horizontal="center" vertical="center" wrapText="1"/>
      <protection/>
    </xf>
    <xf numFmtId="204" fontId="14" fillId="30" borderId="11" xfId="0" applyNumberFormat="1" applyFont="1" applyFill="1" applyBorder="1" applyAlignment="1">
      <alignment horizontal="center" vertical="center" wrapText="1"/>
    </xf>
    <xf numFmtId="204" fontId="17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61" applyFont="1" applyFill="1" applyBorder="1" applyAlignment="1" quotePrefix="1">
      <alignment horizontal="center" vertical="center" wrapText="1"/>
      <protection/>
    </xf>
    <xf numFmtId="0" fontId="9" fillId="30" borderId="11" xfId="61" applyFont="1" applyFill="1" applyBorder="1" applyAlignment="1">
      <alignment wrapText="1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3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110" fillId="0" borderId="0" xfId="0" applyFont="1" applyBorder="1" applyAlignment="1" applyProtection="1">
      <alignment horizontal="center" vertical="center" wrapText="1" shrinkToFit="1"/>
      <protection locked="0"/>
    </xf>
    <xf numFmtId="0" fontId="105" fillId="0" borderId="0" xfId="0" applyFont="1" applyBorder="1" applyAlignment="1">
      <alignment/>
    </xf>
    <xf numFmtId="0" fontId="111" fillId="0" borderId="0" xfId="0" applyFont="1" applyBorder="1" applyAlignment="1">
      <alignment/>
    </xf>
    <xf numFmtId="0" fontId="108" fillId="30" borderId="0" xfId="0" applyFont="1" applyFill="1" applyBorder="1" applyAlignment="1">
      <alignment/>
    </xf>
    <xf numFmtId="0" fontId="108" fillId="0" borderId="0" xfId="0" applyFont="1" applyBorder="1" applyAlignment="1">
      <alignment/>
    </xf>
    <xf numFmtId="0" fontId="109" fillId="0" borderId="0" xfId="0" applyFont="1" applyBorder="1" applyAlignment="1" applyProtection="1">
      <alignment vertical="center"/>
      <protection locked="0"/>
    </xf>
    <xf numFmtId="0" fontId="109" fillId="0" borderId="0" xfId="0" applyFont="1" applyBorder="1" applyAlignment="1" applyProtection="1">
      <alignment/>
      <protection locked="0"/>
    </xf>
    <xf numFmtId="0" fontId="109" fillId="30" borderId="0" xfId="0" applyFont="1" applyFill="1" applyBorder="1" applyAlignment="1" applyProtection="1">
      <alignment/>
      <protection locked="0"/>
    </xf>
    <xf numFmtId="0" fontId="112" fillId="30" borderId="0" xfId="0" applyFont="1" applyFill="1" applyBorder="1" applyAlignment="1" applyProtection="1">
      <alignment vertical="center"/>
      <protection locked="0"/>
    </xf>
    <xf numFmtId="0" fontId="104" fillId="30" borderId="0" xfId="0" applyFont="1" applyFill="1" applyBorder="1" applyAlignment="1" applyProtection="1">
      <alignment vertical="center"/>
      <protection locked="0"/>
    </xf>
    <xf numFmtId="0" fontId="105" fillId="3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15" fontId="115" fillId="30" borderId="11" xfId="72" applyNumberFormat="1" applyFont="1" applyFill="1" applyBorder="1" applyAlignment="1" applyProtection="1">
      <alignment horizontal="center" vertical="center"/>
      <protection hidden="1" locked="0"/>
    </xf>
    <xf numFmtId="204" fontId="116" fillId="30" borderId="11" xfId="0" applyNumberFormat="1" applyFont="1" applyFill="1" applyBorder="1" applyAlignment="1">
      <alignment horizontal="center" vertical="center" wrapText="1" shrinkToFit="1"/>
    </xf>
    <xf numFmtId="0" fontId="117" fillId="30" borderId="0" xfId="0" applyFont="1" applyFill="1" applyAlignment="1" applyProtection="1">
      <alignment/>
      <protection locked="0"/>
    </xf>
    <xf numFmtId="0" fontId="117" fillId="0" borderId="0" xfId="0" applyFont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0" fontId="119" fillId="30" borderId="0" xfId="0" applyFont="1" applyFill="1" applyAlignment="1" applyProtection="1">
      <alignment vertical="center"/>
      <protection locked="0"/>
    </xf>
    <xf numFmtId="0" fontId="117" fillId="0" borderId="0" xfId="0" applyFont="1" applyAlignment="1" applyProtection="1">
      <alignment vertical="center"/>
      <protection locked="0"/>
    </xf>
    <xf numFmtId="0" fontId="117" fillId="30" borderId="0" xfId="0" applyFont="1" applyFill="1" applyAlignment="1" applyProtection="1">
      <alignment horizontal="center" vertical="center"/>
      <protection locked="0"/>
    </xf>
    <xf numFmtId="0" fontId="120" fillId="0" borderId="0" xfId="0" applyFont="1" applyFill="1" applyAlignment="1">
      <alignment vertical="center"/>
    </xf>
    <xf numFmtId="204" fontId="117" fillId="30" borderId="11" xfId="0" applyNumberFormat="1" applyFont="1" applyFill="1" applyBorder="1" applyAlignment="1" applyProtection="1">
      <alignment horizontal="center" vertical="center"/>
      <protection hidden="1"/>
    </xf>
    <xf numFmtId="212" fontId="121" fillId="30" borderId="11" xfId="0" applyNumberFormat="1" applyFont="1" applyFill="1" applyBorder="1" applyAlignment="1" applyProtection="1">
      <alignment horizontal="center" vertical="center"/>
      <protection hidden="1"/>
    </xf>
    <xf numFmtId="204" fontId="121" fillId="30" borderId="11" xfId="0" applyNumberFormat="1" applyFont="1" applyFill="1" applyBorder="1" applyAlignment="1">
      <alignment horizontal="center" vertical="center"/>
    </xf>
    <xf numFmtId="212" fontId="122" fillId="30" borderId="11" xfId="0" applyNumberFormat="1" applyFont="1" applyFill="1" applyBorder="1" applyAlignment="1" applyProtection="1">
      <alignment horizontal="center" vertical="center"/>
      <protection hidden="1"/>
    </xf>
    <xf numFmtId="0" fontId="123" fillId="30" borderId="0" xfId="0" applyFont="1" applyFill="1" applyAlignment="1">
      <alignment/>
    </xf>
    <xf numFmtId="0" fontId="118" fillId="30" borderId="0" xfId="0" applyFont="1" applyFill="1" applyAlignment="1">
      <alignment/>
    </xf>
    <xf numFmtId="204" fontId="119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24" fillId="30" borderId="11" xfId="0" applyNumberFormat="1" applyFont="1" applyFill="1" applyBorder="1" applyAlignment="1" applyProtection="1">
      <alignment horizontal="center" vertical="center"/>
      <protection hidden="1"/>
    </xf>
    <xf numFmtId="204" fontId="124" fillId="30" borderId="11" xfId="0" applyNumberFormat="1" applyFont="1" applyFill="1" applyBorder="1" applyAlignment="1">
      <alignment horizontal="center" vertical="center"/>
    </xf>
    <xf numFmtId="0" fontId="120" fillId="30" borderId="0" xfId="0" applyFont="1" applyFill="1" applyAlignment="1">
      <alignment/>
    </xf>
    <xf numFmtId="0" fontId="120" fillId="0" borderId="0" xfId="0" applyFont="1" applyAlignment="1">
      <alignment/>
    </xf>
    <xf numFmtId="204" fontId="120" fillId="0" borderId="0" xfId="0" applyNumberFormat="1" applyFont="1" applyAlignment="1">
      <alignment/>
    </xf>
    <xf numFmtId="204" fontId="120" fillId="0" borderId="0" xfId="0" applyNumberFormat="1" applyFont="1" applyFill="1" applyAlignment="1">
      <alignment/>
    </xf>
    <xf numFmtId="206" fontId="120" fillId="0" borderId="0" xfId="0" applyNumberFormat="1" applyFont="1" applyFill="1" applyAlignment="1">
      <alignment/>
    </xf>
    <xf numFmtId="206" fontId="125" fillId="0" borderId="0" xfId="0" applyNumberFormat="1" applyFont="1" applyFill="1" applyAlignment="1">
      <alignment/>
    </xf>
    <xf numFmtId="204" fontId="125" fillId="0" borderId="0" xfId="0" applyNumberFormat="1" applyFont="1" applyAlignment="1">
      <alignment/>
    </xf>
    <xf numFmtId="0" fontId="125" fillId="0" borderId="0" xfId="0" applyFont="1" applyAlignment="1">
      <alignment/>
    </xf>
    <xf numFmtId="0" fontId="125" fillId="0" borderId="0" xfId="0" applyFont="1" applyAlignment="1">
      <alignment/>
    </xf>
    <xf numFmtId="0" fontId="120" fillId="0" borderId="0" xfId="0" applyFont="1" applyAlignment="1">
      <alignment/>
    </xf>
    <xf numFmtId="0" fontId="120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5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62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203" fontId="4" fillId="0" borderId="11" xfId="0" applyNumberFormat="1" applyFont="1" applyFill="1" applyBorder="1" applyAlignment="1" applyProtection="1">
      <alignment vertical="center" wrapText="1"/>
      <protection hidden="1"/>
    </xf>
    <xf numFmtId="0" fontId="9" fillId="30" borderId="11" xfId="61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8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15" fillId="30" borderId="11" xfId="0" applyNumberFormat="1" applyFont="1" applyFill="1" applyBorder="1" applyAlignment="1">
      <alignment horizontal="center" vertical="center"/>
    </xf>
    <xf numFmtId="204" fontId="15" fillId="30" borderId="11" xfId="0" applyNumberFormat="1" applyFont="1" applyFill="1" applyBorder="1" applyAlignment="1">
      <alignment horizontal="center" vertical="center" wrapText="1" shrinkToFit="1"/>
    </xf>
    <xf numFmtId="212" fontId="15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5" fillId="30" borderId="11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 applyProtection="1">
      <alignment/>
      <protection locked="0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15" fillId="30" borderId="11" xfId="0" applyNumberFormat="1" applyFont="1" applyFill="1" applyBorder="1" applyAlignment="1" applyProtection="1">
      <alignment vertical="center"/>
      <protection locked="0"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0" borderId="11" xfId="0" applyNumberFormat="1" applyFont="1" applyFill="1" applyBorder="1" applyAlignment="1" applyProtection="1">
      <alignment vertical="center" wrapText="1"/>
      <protection hidden="1"/>
    </xf>
    <xf numFmtId="204" fontId="15" fillId="0" borderId="11" xfId="0" applyNumberFormat="1" applyFont="1" applyFill="1" applyBorder="1" applyAlignment="1" applyProtection="1">
      <alignment vertical="center" wrapText="1"/>
      <protection hidden="1"/>
    </xf>
    <xf numFmtId="0" fontId="2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/>
      <protection locked="0"/>
    </xf>
    <xf numFmtId="49" fontId="126" fillId="30" borderId="11" xfId="0" applyNumberFormat="1" applyFont="1" applyFill="1" applyBorder="1" applyAlignment="1" applyProtection="1">
      <alignment horizontal="right" vertical="top"/>
      <protection/>
    </xf>
    <xf numFmtId="0" fontId="126" fillId="30" borderId="11" xfId="0" applyFont="1" applyFill="1" applyBorder="1" applyAlignment="1" applyProtection="1">
      <alignment horizontal="left" vertical="top" wrapText="1"/>
      <protection/>
    </xf>
    <xf numFmtId="204" fontId="126" fillId="30" borderId="11" xfId="0" applyNumberFormat="1" applyFont="1" applyFill="1" applyBorder="1" applyAlignment="1">
      <alignment horizontal="right" wrapText="1" shrinkToFit="1"/>
    </xf>
    <xf numFmtId="204" fontId="126" fillId="30" borderId="11" xfId="0" applyNumberFormat="1" applyFont="1" applyFill="1" applyBorder="1" applyAlignment="1">
      <alignment horizontal="right"/>
    </xf>
    <xf numFmtId="204" fontId="127" fillId="30" borderId="11" xfId="0" applyNumberFormat="1" applyFont="1" applyFill="1" applyBorder="1" applyAlignment="1">
      <alignment horizontal="center" vertical="center" wrapText="1" shrinkToFit="1"/>
    </xf>
    <xf numFmtId="212" fontId="127" fillId="30" borderId="11" xfId="0" applyNumberFormat="1" applyFont="1" applyFill="1" applyBorder="1" applyAlignment="1" applyProtection="1">
      <alignment horizontal="center" vertical="center"/>
      <protection hidden="1"/>
    </xf>
    <xf numFmtId="4" fontId="127" fillId="30" borderId="11" xfId="0" applyNumberFormat="1" applyFont="1" applyFill="1" applyBorder="1" applyAlignment="1" applyProtection="1">
      <alignment horizontal="center" vertical="center"/>
      <protection hidden="1"/>
    </xf>
    <xf numFmtId="204" fontId="127" fillId="30" borderId="11" xfId="0" applyNumberFormat="1" applyFont="1" applyFill="1" applyBorder="1" applyAlignment="1">
      <alignment horizontal="center" vertical="center"/>
    </xf>
    <xf numFmtId="0" fontId="128" fillId="30" borderId="0" xfId="0" applyFont="1" applyFill="1" applyAlignment="1">
      <alignment/>
    </xf>
    <xf numFmtId="204" fontId="127" fillId="30" borderId="11" xfId="0" applyNumberFormat="1" applyFont="1" applyFill="1" applyBorder="1" applyAlignment="1">
      <alignment horizontal="center" wrapText="1" shrinkToFit="1"/>
    </xf>
    <xf numFmtId="212" fontId="127" fillId="30" borderId="11" xfId="0" applyNumberFormat="1" applyFont="1" applyFill="1" applyBorder="1" applyAlignment="1" applyProtection="1">
      <alignment horizontal="center"/>
      <protection hidden="1"/>
    </xf>
    <xf numFmtId="4" fontId="127" fillId="30" borderId="11" xfId="0" applyNumberFormat="1" applyFont="1" applyFill="1" applyBorder="1" applyAlignment="1" applyProtection="1">
      <alignment horizontal="center"/>
      <protection hidden="1"/>
    </xf>
    <xf numFmtId="204" fontId="127" fillId="30" borderId="11" xfId="0" applyNumberFormat="1" applyFont="1" applyFill="1" applyBorder="1" applyAlignment="1">
      <alignment horizontal="center"/>
    </xf>
    <xf numFmtId="204" fontId="129" fillId="30" borderId="11" xfId="0" applyNumberFormat="1" applyFont="1" applyFill="1" applyBorder="1" applyAlignment="1">
      <alignment horizontal="center" vertical="center" wrapText="1" shrinkToFit="1"/>
    </xf>
    <xf numFmtId="212" fontId="129" fillId="30" borderId="11" xfId="0" applyNumberFormat="1" applyFont="1" applyFill="1" applyBorder="1" applyAlignment="1" applyProtection="1">
      <alignment horizontal="center" vertical="center"/>
      <protection hidden="1"/>
    </xf>
    <xf numFmtId="4" fontId="129" fillId="30" borderId="11" xfId="0" applyNumberFormat="1" applyFont="1" applyFill="1" applyBorder="1" applyAlignment="1" applyProtection="1">
      <alignment horizontal="center" vertical="center"/>
      <protection hidden="1"/>
    </xf>
    <xf numFmtId="204" fontId="129" fillId="30" borderId="11" xfId="0" applyNumberFormat="1" applyFont="1" applyFill="1" applyBorder="1" applyAlignment="1">
      <alignment horizontal="center" vertical="center"/>
    </xf>
    <xf numFmtId="204" fontId="130" fillId="0" borderId="11" xfId="0" applyNumberFormat="1" applyFont="1" applyFill="1" applyBorder="1" applyAlignment="1" applyProtection="1">
      <alignment horizontal="center" vertical="center"/>
      <protection hidden="1"/>
    </xf>
    <xf numFmtId="204" fontId="131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1" fillId="0" borderId="11" xfId="0" applyNumberFormat="1" applyFont="1" applyFill="1" applyBorder="1" applyAlignment="1">
      <alignment horizontal="center" vertical="center" wrapText="1"/>
    </xf>
    <xf numFmtId="204" fontId="131" fillId="0" borderId="11" xfId="0" applyNumberFormat="1" applyFont="1" applyFill="1" applyBorder="1" applyAlignment="1" applyProtection="1">
      <alignment horizontal="center" vertical="center"/>
      <protection hidden="1"/>
    </xf>
    <xf numFmtId="204" fontId="132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204" fontId="133" fillId="30" borderId="11" xfId="0" applyNumberFormat="1" applyFont="1" applyFill="1" applyBorder="1" applyAlignment="1" applyProtection="1">
      <alignment horizontal="center" vertical="center"/>
      <protection hidden="1"/>
    </xf>
    <xf numFmtId="204" fontId="134" fillId="30" borderId="11" xfId="0" applyNumberFormat="1" applyFont="1" applyFill="1" applyBorder="1" applyAlignment="1" applyProtection="1">
      <alignment horizontal="center" vertical="center"/>
      <protection hidden="1"/>
    </xf>
    <xf numFmtId="204" fontId="135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36" fillId="0" borderId="0" xfId="0" applyFont="1" applyAlignment="1">
      <alignment/>
    </xf>
    <xf numFmtId="0" fontId="136" fillId="0" borderId="0" xfId="0" applyFont="1" applyBorder="1" applyAlignment="1">
      <alignment/>
    </xf>
    <xf numFmtId="204" fontId="131" fillId="30" borderId="11" xfId="0" applyNumberFormat="1" applyFont="1" applyFill="1" applyBorder="1" applyAlignment="1">
      <alignment horizontal="center" vertical="center" wrapText="1"/>
    </xf>
    <xf numFmtId="0" fontId="130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/>
    </xf>
    <xf numFmtId="204" fontId="137" fillId="30" borderId="0" xfId="0" applyNumberFormat="1" applyFont="1" applyFill="1" applyBorder="1" applyAlignment="1" applyProtection="1">
      <alignment horizontal="right" wrapText="1"/>
      <protection hidden="1"/>
    </xf>
    <xf numFmtId="0" fontId="113" fillId="30" borderId="0" xfId="0" applyFont="1" applyFill="1" applyBorder="1" applyAlignment="1">
      <alignment/>
    </xf>
    <xf numFmtId="0" fontId="113" fillId="30" borderId="0" xfId="0" applyFont="1" applyFill="1" applyAlignment="1">
      <alignment/>
    </xf>
    <xf numFmtId="49" fontId="133" fillId="30" borderId="11" xfId="0" applyNumberFormat="1" applyFont="1" applyFill="1" applyBorder="1" applyAlignment="1" applyProtection="1">
      <alignment horizontal="center" vertical="top"/>
      <protection hidden="1"/>
    </xf>
    <xf numFmtId="0" fontId="133" fillId="30" borderId="11" xfId="0" applyFont="1" applyFill="1" applyBorder="1" applyAlignment="1" applyProtection="1">
      <alignment horizontal="center" vertical="top"/>
      <protection hidden="1"/>
    </xf>
    <xf numFmtId="202" fontId="133" fillId="0" borderId="11" xfId="0" applyNumberFormat="1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2" fillId="30" borderId="11" xfId="0" applyNumberFormat="1" applyFont="1" applyFill="1" applyBorder="1" applyAlignment="1">
      <alignment horizontal="center" vertical="center" wrapText="1"/>
    </xf>
    <xf numFmtId="204" fontId="138" fillId="30" borderId="0" xfId="0" applyNumberFormat="1" applyFont="1" applyFill="1" applyBorder="1" applyAlignment="1" applyProtection="1">
      <alignment horizontal="right" wrapText="1"/>
      <protection hidden="1"/>
    </xf>
    <xf numFmtId="0" fontId="138" fillId="30" borderId="0" xfId="0" applyFont="1" applyFill="1" applyBorder="1" applyAlignment="1">
      <alignment/>
    </xf>
    <xf numFmtId="0" fontId="138" fillId="30" borderId="0" xfId="0" applyFont="1" applyFill="1" applyAlignment="1">
      <alignment/>
    </xf>
    <xf numFmtId="0" fontId="130" fillId="30" borderId="11" xfId="61" applyFont="1" applyFill="1" applyBorder="1" applyAlignment="1" quotePrefix="1">
      <alignment horizontal="center" vertical="center" wrapText="1"/>
      <protection/>
    </xf>
    <xf numFmtId="0" fontId="130" fillId="30" borderId="11" xfId="61" applyFont="1" applyFill="1" applyBorder="1" applyAlignment="1">
      <alignment wrapText="1"/>
      <protection/>
    </xf>
    <xf numFmtId="0" fontId="130" fillId="0" borderId="11" xfId="61" applyFont="1" applyFill="1" applyBorder="1" applyAlignment="1">
      <alignment horizontal="center" vertical="center" wrapText="1"/>
      <protection/>
    </xf>
    <xf numFmtId="204" fontId="130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0" fillId="30" borderId="0" xfId="0" applyNumberFormat="1" applyFont="1" applyFill="1" applyBorder="1" applyAlignment="1" applyProtection="1">
      <alignment horizontal="right" wrapText="1"/>
      <protection hidden="1"/>
    </xf>
    <xf numFmtId="0" fontId="130" fillId="30" borderId="0" xfId="0" applyFont="1" applyFill="1" applyBorder="1" applyAlignment="1">
      <alignment wrapText="1"/>
    </xf>
    <xf numFmtId="0" fontId="130" fillId="30" borderId="0" xfId="0" applyFont="1" applyFill="1" applyAlignment="1">
      <alignment wrapText="1"/>
    </xf>
    <xf numFmtId="0" fontId="130" fillId="30" borderId="11" xfId="61" applyNumberFormat="1" applyFont="1" applyFill="1" applyBorder="1" applyAlignment="1" quotePrefix="1">
      <alignment horizontal="center" wrapText="1"/>
      <protection/>
    </xf>
    <xf numFmtId="0" fontId="130" fillId="30" borderId="11" xfId="58" applyFont="1" applyFill="1" applyBorder="1" applyAlignment="1">
      <alignment vertical="center" wrapText="1"/>
      <protection/>
    </xf>
    <xf numFmtId="202" fontId="130" fillId="0" borderId="11" xfId="61" applyNumberFormat="1" applyFont="1" applyFill="1" applyBorder="1" applyAlignment="1">
      <alignment horizontal="center" vertical="center" wrapText="1"/>
      <protection/>
    </xf>
    <xf numFmtId="204" fontId="13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0" fillId="30" borderId="12" xfId="0" applyNumberFormat="1" applyFont="1" applyFill="1" applyBorder="1" applyAlignment="1" applyProtection="1">
      <alignment horizontal="right" wrapText="1"/>
      <protection hidden="1"/>
    </xf>
    <xf numFmtId="0" fontId="130" fillId="30" borderId="11" xfId="0" applyFont="1" applyFill="1" applyBorder="1" applyAlignment="1">
      <alignment wrapText="1"/>
    </xf>
    <xf numFmtId="49" fontId="133" fillId="0" borderId="11" xfId="0" applyNumberFormat="1" applyFont="1" applyFill="1" applyBorder="1" applyAlignment="1" applyProtection="1">
      <alignment horizontal="center" vertical="top"/>
      <protection hidden="1"/>
    </xf>
    <xf numFmtId="0" fontId="133" fillId="0" borderId="11" xfId="0" applyFont="1" applyFill="1" applyBorder="1" applyAlignment="1" applyProtection="1">
      <alignment horizontal="center" vertical="top"/>
      <protection hidden="1"/>
    </xf>
    <xf numFmtId="204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8" fillId="0" borderId="0" xfId="0" applyFont="1" applyFill="1" applyAlignment="1">
      <alignment/>
    </xf>
    <xf numFmtId="0" fontId="138" fillId="0" borderId="0" xfId="0" applyFont="1" applyFill="1" applyBorder="1" applyAlignment="1">
      <alignment/>
    </xf>
    <xf numFmtId="0" fontId="130" fillId="30" borderId="13" xfId="61" applyFont="1" applyFill="1" applyBorder="1" applyAlignment="1" quotePrefix="1">
      <alignment horizontal="center" wrapText="1"/>
      <protection/>
    </xf>
    <xf numFmtId="0" fontId="130" fillId="30" borderId="13" xfId="61" applyFont="1" applyFill="1" applyBorder="1" applyAlignment="1">
      <alignment wrapText="1"/>
      <protection/>
    </xf>
    <xf numFmtId="204" fontId="130" fillId="0" borderId="14" xfId="61" applyNumberFormat="1" applyFont="1" applyFill="1" applyBorder="1" applyAlignment="1">
      <alignment horizontal="center" vertical="center" wrapText="1"/>
      <protection/>
    </xf>
    <xf numFmtId="204" fontId="130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30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3" xfId="0" applyNumberFormat="1" applyFont="1" applyFill="1" applyBorder="1" applyAlignment="1">
      <alignment horizontal="center" vertical="center" wrapText="1"/>
    </xf>
    <xf numFmtId="0" fontId="133" fillId="30" borderId="0" xfId="0" applyFont="1" applyFill="1" applyAlignment="1">
      <alignment wrapText="1"/>
    </xf>
    <xf numFmtId="0" fontId="133" fillId="30" borderId="0" xfId="0" applyFont="1" applyFill="1" applyBorder="1" applyAlignment="1">
      <alignment wrapText="1"/>
    </xf>
    <xf numFmtId="0" fontId="130" fillId="30" borderId="11" xfId="61" applyFont="1" applyFill="1" applyBorder="1" applyAlignment="1" quotePrefix="1">
      <alignment horizontal="center" wrapText="1"/>
      <protection/>
    </xf>
    <xf numFmtId="204" fontId="130" fillId="0" borderId="16" xfId="61" applyNumberFormat="1" applyFont="1" applyFill="1" applyBorder="1" applyAlignment="1">
      <alignment horizontal="center" vertical="center" wrapText="1"/>
      <protection/>
    </xf>
    <xf numFmtId="204" fontId="130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30" fillId="0" borderId="17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8" xfId="0" applyNumberFormat="1" applyFont="1" applyFill="1" applyBorder="1" applyAlignment="1" applyProtection="1">
      <alignment horizontal="center" vertical="center" wrapText="1"/>
      <protection hidden="1"/>
    </xf>
    <xf numFmtId="0" fontId="130" fillId="30" borderId="17" xfId="61" applyFont="1" applyFill="1" applyBorder="1" applyAlignment="1" quotePrefix="1">
      <alignment horizontal="center" vertical="center" wrapText="1"/>
      <protection/>
    </xf>
    <xf numFmtId="0" fontId="130" fillId="0" borderId="11" xfId="61" applyFont="1" applyFill="1" applyBorder="1" applyAlignment="1">
      <alignment wrapText="1"/>
      <protection/>
    </xf>
    <xf numFmtId="0" fontId="130" fillId="30" borderId="17" xfId="61" applyFont="1" applyFill="1" applyBorder="1" applyAlignment="1">
      <alignment wrapText="1"/>
      <protection/>
    </xf>
    <xf numFmtId="204" fontId="131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31" fillId="30" borderId="17" xfId="0" applyNumberFormat="1" applyFont="1" applyFill="1" applyBorder="1" applyAlignment="1">
      <alignment horizontal="center" vertical="center" wrapText="1"/>
    </xf>
    <xf numFmtId="0" fontId="130" fillId="0" borderId="11" xfId="61" applyFont="1" applyFill="1" applyBorder="1" applyAlignment="1" quotePrefix="1">
      <alignment horizontal="center"/>
      <protection/>
    </xf>
    <xf numFmtId="0" fontId="130" fillId="0" borderId="11" xfId="61" applyFont="1" applyFill="1" applyBorder="1">
      <alignment/>
      <protection/>
    </xf>
    <xf numFmtId="204" fontId="130" fillId="0" borderId="11" xfId="61" applyNumberFormat="1" applyFont="1" applyFill="1" applyBorder="1" applyAlignment="1">
      <alignment horizontal="center" vertical="center"/>
      <protection/>
    </xf>
    <xf numFmtId="0" fontId="130" fillId="0" borderId="0" xfId="0" applyFont="1" applyFill="1" applyAlignment="1">
      <alignment/>
    </xf>
    <xf numFmtId="0" fontId="130" fillId="0" borderId="0" xfId="0" applyFont="1" applyFill="1" applyBorder="1" applyAlignment="1">
      <alignment/>
    </xf>
    <xf numFmtId="0" fontId="130" fillId="0" borderId="11" xfId="61" applyFont="1" applyFill="1" applyBorder="1" applyAlignment="1" quotePrefix="1">
      <alignment horizontal="center" vertical="center"/>
      <protection/>
    </xf>
    <xf numFmtId="0" fontId="133" fillId="0" borderId="11" xfId="61" applyFont="1" applyFill="1" applyBorder="1" applyAlignment="1" quotePrefix="1">
      <alignment horizontal="center" vertical="center"/>
      <protection/>
    </xf>
    <xf numFmtId="0" fontId="133" fillId="30" borderId="11" xfId="61" applyFont="1" applyFill="1" applyBorder="1" applyAlignment="1">
      <alignment horizontal="center" wrapText="1"/>
      <protection/>
    </xf>
    <xf numFmtId="49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3" fillId="0" borderId="11" xfId="0" applyFont="1" applyFill="1" applyBorder="1" applyAlignment="1" applyProtection="1">
      <alignment horizontal="center" vertical="center"/>
      <protection hidden="1"/>
    </xf>
    <xf numFmtId="0" fontId="138" fillId="0" borderId="19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0" fillId="30" borderId="11" xfId="61" applyFont="1" applyFill="1" applyBorder="1" applyAlignment="1">
      <alignment vertical="center" wrapText="1"/>
      <protection/>
    </xf>
    <xf numFmtId="0" fontId="114" fillId="30" borderId="0" xfId="0" applyFont="1" applyFill="1" applyAlignment="1">
      <alignment wrapText="1"/>
    </xf>
    <xf numFmtId="0" fontId="114" fillId="30" borderId="0" xfId="0" applyFont="1" applyFill="1" applyBorder="1" applyAlignment="1">
      <alignment wrapText="1"/>
    </xf>
    <xf numFmtId="0" fontId="114" fillId="30" borderId="19" xfId="0" applyFont="1" applyFill="1" applyBorder="1" applyAlignment="1">
      <alignment wrapText="1"/>
    </xf>
    <xf numFmtId="0" fontId="114" fillId="30" borderId="11" xfId="0" applyFont="1" applyFill="1" applyBorder="1" applyAlignment="1">
      <alignment wrapText="1"/>
    </xf>
    <xf numFmtId="0" fontId="133" fillId="0" borderId="11" xfId="0" applyFont="1" applyFill="1" applyBorder="1" applyAlignment="1" applyProtection="1">
      <alignment horizontal="center" vertical="center" wrapText="1"/>
      <protection hidden="1"/>
    </xf>
    <xf numFmtId="0" fontId="138" fillId="0" borderId="0" xfId="0" applyFont="1" applyFill="1" applyAlignment="1">
      <alignment horizontal="center" vertical="center"/>
    </xf>
    <xf numFmtId="0" fontId="130" fillId="0" borderId="11" xfId="61" applyFont="1" applyFill="1" applyBorder="1" applyAlignment="1" quotePrefix="1">
      <alignment horizontal="center" wrapText="1"/>
      <protection/>
    </xf>
    <xf numFmtId="0" fontId="114" fillId="0" borderId="0" xfId="0" applyFont="1" applyFill="1" applyAlignment="1">
      <alignment wrapText="1"/>
    </xf>
    <xf numFmtId="0" fontId="114" fillId="0" borderId="0" xfId="0" applyFont="1" applyFill="1" applyBorder="1" applyAlignment="1">
      <alignment wrapText="1"/>
    </xf>
    <xf numFmtId="0" fontId="130" fillId="0" borderId="11" xfId="61" applyFont="1" applyFill="1" applyBorder="1" applyAlignment="1" quotePrefix="1">
      <alignment horizontal="center" vertical="center" wrapText="1"/>
      <protection/>
    </xf>
    <xf numFmtId="49" fontId="130" fillId="0" borderId="11" xfId="0" applyNumberFormat="1" applyFont="1" applyFill="1" applyBorder="1" applyAlignment="1" applyProtection="1">
      <alignment horizontal="center" vertical="center"/>
      <protection hidden="1"/>
    </xf>
    <xf numFmtId="0" fontId="130" fillId="0" borderId="11" xfId="0" applyFont="1" applyFill="1" applyBorder="1" applyAlignment="1" applyProtection="1">
      <alignment horizontal="left" vertical="top" wrapText="1"/>
      <protection hidden="1"/>
    </xf>
    <xf numFmtId="0" fontId="130" fillId="0" borderId="11" xfId="0" applyFont="1" applyFill="1" applyBorder="1" applyAlignment="1" applyProtection="1">
      <alignment horizontal="center" vertical="center" wrapText="1"/>
      <protection hidden="1"/>
    </xf>
    <xf numFmtId="0" fontId="130" fillId="0" borderId="11" xfId="61" applyFont="1" applyFill="1" applyBorder="1" applyAlignment="1">
      <alignment horizontal="center" vertical="center"/>
      <protection/>
    </xf>
    <xf numFmtId="202" fontId="130" fillId="0" borderId="11" xfId="61" applyNumberFormat="1" applyFont="1" applyFill="1" applyBorder="1" applyAlignment="1">
      <alignment horizontal="center" vertical="center"/>
      <protection/>
    </xf>
    <xf numFmtId="0" fontId="133" fillId="0" borderId="11" xfId="0" applyFont="1" applyFill="1" applyBorder="1" applyAlignment="1" applyProtection="1">
      <alignment horizontal="center" vertical="top" wrapText="1"/>
      <protection hidden="1"/>
    </xf>
    <xf numFmtId="204" fontId="114" fillId="0" borderId="0" xfId="0" applyNumberFormat="1" applyFont="1" applyFill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4" fillId="0" borderId="0" xfId="0" applyFont="1" applyFill="1" applyAlignment="1">
      <alignment vertical="center"/>
    </xf>
    <xf numFmtId="0" fontId="130" fillId="0" borderId="11" xfId="61" applyFont="1" applyFill="1" applyBorder="1" applyAlignment="1">
      <alignment vertical="center" wrapText="1"/>
      <protection/>
    </xf>
    <xf numFmtId="202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8" fillId="0" borderId="0" xfId="0" applyNumberFormat="1" applyFont="1" applyFill="1" applyAlignment="1">
      <alignment horizontal="center" vertical="center"/>
    </xf>
    <xf numFmtId="204" fontId="138" fillId="0" borderId="0" xfId="0" applyNumberFormat="1" applyFont="1" applyFill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 vertical="center" wrapText="1"/>
    </xf>
    <xf numFmtId="204" fontId="114" fillId="0" borderId="0" xfId="0" applyNumberFormat="1" applyFont="1" applyFill="1" applyAlignment="1">
      <alignment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0" xfId="0" applyFont="1" applyFill="1" applyAlignment="1">
      <alignment vertical="center" wrapText="1"/>
    </xf>
    <xf numFmtId="203" fontId="133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39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9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30" fillId="0" borderId="11" xfId="0" applyNumberFormat="1" applyFont="1" applyFill="1" applyBorder="1" applyAlignment="1" applyProtection="1">
      <alignment horizontal="right" vertical="center"/>
      <protection hidden="1"/>
    </xf>
    <xf numFmtId="204" fontId="131" fillId="0" borderId="11" xfId="0" applyNumberFormat="1" applyFont="1" applyFill="1" applyBorder="1" applyAlignment="1" applyProtection="1">
      <alignment horizontal="right" wrapText="1"/>
      <protection hidden="1"/>
    </xf>
    <xf numFmtId="204" fontId="129" fillId="0" borderId="11" xfId="0" applyNumberFormat="1" applyFont="1" applyFill="1" applyBorder="1" applyAlignment="1">
      <alignment horizontal="right" vertical="center" wrapText="1"/>
    </xf>
    <xf numFmtId="0" fontId="113" fillId="0" borderId="0" xfId="0" applyFont="1" applyFill="1" applyAlignment="1">
      <alignment vertical="center"/>
    </xf>
    <xf numFmtId="0" fontId="113" fillId="0" borderId="0" xfId="0" applyFont="1" applyFill="1" applyBorder="1" applyAlignment="1">
      <alignment vertical="center"/>
    </xf>
    <xf numFmtId="203" fontId="139" fillId="0" borderId="11" xfId="0" applyNumberFormat="1" applyFont="1" applyFill="1" applyBorder="1" applyAlignment="1" applyProtection="1">
      <alignment horizontal="right" vertical="center"/>
      <protection hidden="1"/>
    </xf>
    <xf numFmtId="0" fontId="140" fillId="0" borderId="11" xfId="0" applyFont="1" applyFill="1" applyBorder="1" applyAlignment="1" applyProtection="1">
      <alignment horizontal="center" vertical="center" wrapText="1"/>
      <protection hidden="1"/>
    </xf>
    <xf numFmtId="204" fontId="133" fillId="0" borderId="11" xfId="0" applyNumberFormat="1" applyFont="1" applyFill="1" applyBorder="1" applyAlignment="1" applyProtection="1">
      <alignment horizontal="right" vertical="center"/>
      <protection hidden="1"/>
    </xf>
    <xf numFmtId="204" fontId="13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30" fillId="0" borderId="11" xfId="0" applyFont="1" applyFill="1" applyBorder="1" applyAlignment="1" applyProtection="1">
      <alignment horizontal="left" vertical="center" wrapText="1"/>
      <protection hidden="1"/>
    </xf>
    <xf numFmtId="204" fontId="130" fillId="0" borderId="11" xfId="0" applyNumberFormat="1" applyFont="1" applyFill="1" applyBorder="1" applyAlignment="1">
      <alignment horizontal="center" vertical="center" wrapText="1"/>
    </xf>
    <xf numFmtId="203" fontId="140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39" fillId="0" borderId="11" xfId="0" applyNumberFormat="1" applyFont="1" applyFill="1" applyBorder="1" applyAlignment="1" applyProtection="1">
      <alignment horizontal="right" vertical="top" wrapText="1"/>
      <protection hidden="1"/>
    </xf>
    <xf numFmtId="0" fontId="139" fillId="0" borderId="11" xfId="0" applyFont="1" applyFill="1" applyBorder="1" applyAlignment="1" applyProtection="1">
      <alignment horizontal="left" vertical="top" wrapText="1"/>
      <protection hidden="1"/>
    </xf>
    <xf numFmtId="204" fontId="130" fillId="0" borderId="11" xfId="0" applyNumberFormat="1" applyFont="1" applyFill="1" applyBorder="1" applyAlignment="1" applyProtection="1">
      <alignment horizontal="right" wrapText="1"/>
      <protection hidden="1"/>
    </xf>
    <xf numFmtId="204" fontId="126" fillId="0" borderId="11" xfId="0" applyNumberFormat="1" applyFont="1" applyFill="1" applyBorder="1" applyAlignment="1" applyProtection="1">
      <alignment horizontal="right" wrapText="1"/>
      <protection hidden="1"/>
    </xf>
    <xf numFmtId="203" fontId="139" fillId="0" borderId="11" xfId="0" applyNumberFormat="1" applyFont="1" applyFill="1" applyBorder="1" applyAlignment="1" applyProtection="1">
      <alignment horizontal="right" vertical="top"/>
      <protection hidden="1"/>
    </xf>
    <xf numFmtId="204" fontId="130" fillId="0" borderId="11" xfId="0" applyNumberFormat="1" applyFont="1" applyFill="1" applyBorder="1" applyAlignment="1" applyProtection="1">
      <alignment horizontal="right"/>
      <protection hidden="1"/>
    </xf>
    <xf numFmtId="204" fontId="126" fillId="0" borderId="11" xfId="0" applyNumberFormat="1" applyFont="1" applyFill="1" applyBorder="1" applyAlignment="1" applyProtection="1">
      <alignment horizontal="right"/>
      <protection hidden="1"/>
    </xf>
    <xf numFmtId="203" fontId="130" fillId="0" borderId="11" xfId="0" applyNumberFormat="1" applyFont="1" applyFill="1" applyBorder="1" applyAlignment="1" applyProtection="1">
      <alignment horizontal="center" vertical="center"/>
      <protection hidden="1"/>
    </xf>
    <xf numFmtId="203" fontId="131" fillId="0" borderId="11" xfId="0" applyNumberFormat="1" applyFont="1" applyFill="1" applyBorder="1" applyAlignment="1" applyProtection="1">
      <alignment horizontal="center" vertical="center"/>
      <protection hidden="1"/>
    </xf>
    <xf numFmtId="0" fontId="131" fillId="0" borderId="11" xfId="0" applyFont="1" applyFill="1" applyBorder="1" applyAlignment="1" applyProtection="1">
      <alignment horizontal="left" vertical="top" wrapText="1"/>
      <protection hidden="1"/>
    </xf>
    <xf numFmtId="0" fontId="141" fillId="0" borderId="11" xfId="0" applyFont="1" applyBorder="1" applyAlignment="1">
      <alignment horizontal="center" vertical="center" wrapText="1"/>
    </xf>
    <xf numFmtId="0" fontId="142" fillId="0" borderId="0" xfId="0" applyFont="1" applyAlignment="1" applyProtection="1">
      <alignment/>
      <protection locked="0"/>
    </xf>
    <xf numFmtId="0" fontId="129" fillId="0" borderId="11" xfId="0" applyFont="1" applyFill="1" applyBorder="1" applyAlignment="1">
      <alignment horizontal="center" vertical="center" wrapText="1"/>
    </xf>
    <xf numFmtId="0" fontId="129" fillId="0" borderId="11" xfId="0" applyFont="1" applyBorder="1" applyAlignment="1" applyProtection="1">
      <alignment horizontal="center" vertical="center" wrapText="1"/>
      <protection locked="0"/>
    </xf>
    <xf numFmtId="49" fontId="133" fillId="30" borderId="11" xfId="0" applyNumberFormat="1" applyFont="1" applyFill="1" applyBorder="1" applyAlignment="1" applyProtection="1">
      <alignment horizontal="center" vertical="center"/>
      <protection hidden="1"/>
    </xf>
    <xf numFmtId="0" fontId="133" fillId="30" borderId="11" xfId="0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>
      <alignment horizontal="center" vertical="center" wrapText="1" shrinkToFit="1"/>
    </xf>
    <xf numFmtId="212" fontId="132" fillId="30" borderId="11" xfId="0" applyNumberFormat="1" applyFont="1" applyFill="1" applyBorder="1" applyAlignment="1" applyProtection="1">
      <alignment horizontal="center" vertical="center"/>
      <protection hidden="1"/>
    </xf>
    <xf numFmtId="204" fontId="132" fillId="30" borderId="11" xfId="0" applyNumberFormat="1" applyFont="1" applyFill="1" applyBorder="1" applyAlignment="1">
      <alignment horizontal="center" vertical="center"/>
    </xf>
    <xf numFmtId="0" fontId="138" fillId="30" borderId="0" xfId="0" applyFont="1" applyFill="1" applyAlignment="1">
      <alignment horizontal="center" vertical="center"/>
    </xf>
    <xf numFmtId="0" fontId="130" fillId="30" borderId="11" xfId="58" applyFont="1" applyFill="1" applyBorder="1" applyAlignment="1">
      <alignment horizontal="center" vertical="center"/>
      <protection/>
    </xf>
    <xf numFmtId="204" fontId="130" fillId="30" borderId="11" xfId="0" applyNumberFormat="1" applyFont="1" applyFill="1" applyBorder="1" applyAlignment="1" applyProtection="1">
      <alignment vertical="center" wrapText="1"/>
      <protection hidden="1"/>
    </xf>
    <xf numFmtId="204" fontId="130" fillId="30" borderId="11" xfId="0" applyNumberFormat="1" applyFont="1" applyFill="1" applyBorder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 wrapText="1" shrinkToFit="1"/>
    </xf>
    <xf numFmtId="212" fontId="131" fillId="30" borderId="11" xfId="0" applyNumberFormat="1" applyFont="1" applyFill="1" applyBorder="1" applyAlignment="1" applyProtection="1">
      <alignment horizontal="center" vertical="center"/>
      <protection hidden="1"/>
    </xf>
    <xf numFmtId="204" fontId="131" fillId="30" borderId="11" xfId="0" applyNumberFormat="1" applyFont="1" applyFill="1" applyBorder="1" applyAlignment="1">
      <alignment horizontal="center" vertical="center"/>
    </xf>
    <xf numFmtId="0" fontId="114" fillId="30" borderId="0" xfId="0" applyFont="1" applyFill="1" applyAlignment="1">
      <alignment/>
    </xf>
    <xf numFmtId="0" fontId="140" fillId="30" borderId="11" xfId="0" applyFont="1" applyFill="1" applyBorder="1" applyAlignment="1" applyProtection="1">
      <alignment horizontal="center" vertical="center"/>
      <protection hidden="1"/>
    </xf>
    <xf numFmtId="212" fontId="143" fillId="30" borderId="11" xfId="0" applyNumberFormat="1" applyFont="1" applyFill="1" applyBorder="1" applyAlignment="1" applyProtection="1">
      <alignment horizontal="center" vertical="center"/>
      <protection hidden="1"/>
    </xf>
    <xf numFmtId="204" fontId="143" fillId="30" borderId="11" xfId="0" applyNumberFormat="1" applyFont="1" applyFill="1" applyBorder="1" applyAlignment="1">
      <alignment horizontal="center" vertical="center"/>
    </xf>
    <xf numFmtId="0" fontId="144" fillId="30" borderId="0" xfId="0" applyFont="1" applyFill="1" applyAlignment="1">
      <alignment horizontal="center" vertical="center"/>
    </xf>
    <xf numFmtId="0" fontId="130" fillId="30" borderId="11" xfId="61" applyFont="1" applyFill="1" applyBorder="1" applyAlignment="1">
      <alignment horizontal="left" wrapText="1"/>
      <protection/>
    </xf>
    <xf numFmtId="0" fontId="133" fillId="30" borderId="0" xfId="0" applyFont="1" applyFill="1" applyAlignment="1">
      <alignment/>
    </xf>
    <xf numFmtId="0" fontId="133" fillId="30" borderId="11" xfId="61" applyFont="1" applyFill="1" applyBorder="1" applyAlignment="1" quotePrefix="1">
      <alignment horizontal="center" vertical="center"/>
      <protection/>
    </xf>
    <xf numFmtId="0" fontId="133" fillId="30" borderId="11" xfId="61" applyFont="1" applyFill="1" applyBorder="1" applyAlignment="1">
      <alignment horizontal="center" vertical="center"/>
      <protection/>
    </xf>
    <xf numFmtId="0" fontId="133" fillId="30" borderId="0" xfId="0" applyFont="1" applyFill="1" applyAlignment="1">
      <alignment horizontal="center" vertical="center"/>
    </xf>
    <xf numFmtId="0" fontId="130" fillId="30" borderId="11" xfId="61" applyFont="1" applyFill="1" applyBorder="1" applyAlignment="1" quotePrefix="1">
      <alignment horizontal="center" vertical="center"/>
      <protection/>
    </xf>
    <xf numFmtId="0" fontId="140" fillId="30" borderId="11" xfId="0" applyFont="1" applyFill="1" applyBorder="1" applyAlignment="1" applyProtection="1">
      <alignment horizontal="center" vertical="center" wrapText="1"/>
      <protection hidden="1"/>
    </xf>
    <xf numFmtId="0" fontId="133" fillId="30" borderId="11" xfId="0" applyFont="1" applyFill="1" applyBorder="1" applyAlignment="1" applyProtection="1">
      <alignment horizontal="center" vertical="top" wrapText="1"/>
      <protection hidden="1"/>
    </xf>
    <xf numFmtId="0" fontId="133" fillId="30" borderId="11" xfId="0" applyFont="1" applyFill="1" applyBorder="1" applyAlignment="1" applyProtection="1">
      <alignment horizontal="center" vertical="center" wrapText="1"/>
      <protection hidden="1"/>
    </xf>
    <xf numFmtId="0" fontId="138" fillId="30" borderId="0" xfId="0" applyFont="1" applyFill="1" applyBorder="1" applyAlignment="1">
      <alignment horizontal="center" vertical="center"/>
    </xf>
    <xf numFmtId="203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14" fillId="30" borderId="0" xfId="0" applyFont="1" applyFill="1" applyAlignment="1">
      <alignment vertical="center"/>
    </xf>
    <xf numFmtId="10" fontId="133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33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39" fillId="30" borderId="11" xfId="0" applyNumberFormat="1" applyFont="1" applyFill="1" applyBorder="1" applyAlignment="1" applyProtection="1">
      <alignment horizontal="left" vertical="top" wrapText="1"/>
      <protection hidden="1"/>
    </xf>
    <xf numFmtId="204" fontId="139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145" fillId="30" borderId="11" xfId="0" applyNumberFormat="1" applyFont="1" applyFill="1" applyBorder="1" applyAlignment="1" applyProtection="1">
      <alignment horizontal="center" vertical="center"/>
      <protection hidden="1"/>
    </xf>
    <xf numFmtId="204" fontId="145" fillId="30" borderId="11" xfId="0" applyNumberFormat="1" applyFont="1" applyFill="1" applyBorder="1" applyAlignment="1">
      <alignment horizontal="center" vertical="center"/>
    </xf>
    <xf numFmtId="204" fontId="13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133" fillId="30" borderId="11" xfId="0" applyNumberFormat="1" applyFont="1" applyFill="1" applyBorder="1" applyAlignment="1" applyProtection="1">
      <alignment horizontal="right" vertical="center"/>
      <protection hidden="1"/>
    </xf>
    <xf numFmtId="0" fontId="133" fillId="30" borderId="11" xfId="0" applyFont="1" applyFill="1" applyBorder="1" applyAlignment="1" quotePrefix="1">
      <alignment horizontal="center"/>
    </xf>
    <xf numFmtId="0" fontId="133" fillId="30" borderId="11" xfId="0" applyFont="1" applyFill="1" applyBorder="1" applyAlignment="1">
      <alignment horizontal="center"/>
    </xf>
    <xf numFmtId="0" fontId="138" fillId="30" borderId="0" xfId="0" applyFont="1" applyFill="1" applyAlignment="1">
      <alignment vertical="center"/>
    </xf>
    <xf numFmtId="0" fontId="133" fillId="30" borderId="11" xfId="0" applyFont="1" applyFill="1" applyBorder="1" applyAlignment="1">
      <alignment wrapText="1"/>
    </xf>
    <xf numFmtId="0" fontId="131" fillId="30" borderId="11" xfId="0" applyFont="1" applyFill="1" applyBorder="1" applyAlignment="1" quotePrefix="1">
      <alignment horizontal="center"/>
    </xf>
    <xf numFmtId="0" fontId="131" fillId="30" borderId="11" xfId="0" applyFont="1" applyFill="1" applyBorder="1" applyAlignment="1">
      <alignment/>
    </xf>
    <xf numFmtId="0" fontId="133" fillId="30" borderId="11" xfId="0" applyFont="1" applyFill="1" applyBorder="1" applyAlignment="1">
      <alignment/>
    </xf>
    <xf numFmtId="0" fontId="130" fillId="30" borderId="11" xfId="0" applyFont="1" applyFill="1" applyBorder="1" applyAlignment="1" quotePrefix="1">
      <alignment horizontal="center"/>
    </xf>
    <xf numFmtId="0" fontId="130" fillId="30" borderId="11" xfId="0" applyFont="1" applyFill="1" applyBorder="1" applyAlignment="1">
      <alignment/>
    </xf>
    <xf numFmtId="0" fontId="133" fillId="30" borderId="11" xfId="0" applyFont="1" applyFill="1" applyBorder="1" applyAlignment="1" quotePrefix="1">
      <alignment horizontal="center" vertical="center"/>
    </xf>
    <xf numFmtId="0" fontId="133" fillId="30" borderId="11" xfId="0" applyFont="1" applyFill="1" applyBorder="1" applyAlignment="1">
      <alignment vertical="center" wrapText="1"/>
    </xf>
    <xf numFmtId="0" fontId="131" fillId="30" borderId="11" xfId="0" applyFont="1" applyFill="1" applyBorder="1" applyAlignment="1" quotePrefix="1">
      <alignment horizontal="center" vertical="center"/>
    </xf>
    <xf numFmtId="0" fontId="131" fillId="30" borderId="11" xfId="0" applyFont="1" applyFill="1" applyBorder="1" applyAlignment="1">
      <alignment wrapText="1"/>
    </xf>
    <xf numFmtId="0" fontId="131" fillId="30" borderId="11" xfId="0" applyFont="1" applyFill="1" applyBorder="1" applyAlignment="1">
      <alignment horizontal="left" vertical="center"/>
    </xf>
    <xf numFmtId="0" fontId="133" fillId="30" borderId="11" xfId="0" applyFont="1" applyFill="1" applyBorder="1" applyAlignment="1">
      <alignment horizontal="left" vertical="center"/>
    </xf>
    <xf numFmtId="0" fontId="130" fillId="30" borderId="11" xfId="0" applyFont="1" applyFill="1" applyBorder="1" applyAlignment="1" applyProtection="1">
      <alignment horizontal="left" vertical="center" wrapText="1"/>
      <protection hidden="1"/>
    </xf>
    <xf numFmtId="204" fontId="131" fillId="30" borderId="11" xfId="0" applyNumberFormat="1" applyFont="1" applyFill="1" applyBorder="1" applyAlignment="1" applyProtection="1">
      <alignment horizontal="center" vertical="center" wrapText="1"/>
      <protection/>
    </xf>
    <xf numFmtId="204" fontId="131" fillId="30" borderId="11" xfId="0" applyNumberFormat="1" applyFont="1" applyFill="1" applyBorder="1" applyAlignment="1" applyProtection="1">
      <alignment horizontal="center" vertical="center"/>
      <protection hidden="1"/>
    </xf>
    <xf numFmtId="0" fontId="114" fillId="30" borderId="0" xfId="0" applyFont="1" applyFill="1" applyAlignment="1">
      <alignment horizontal="center" vertical="center"/>
    </xf>
    <xf numFmtId="204" fontId="126" fillId="30" borderId="11" xfId="0" applyNumberFormat="1" applyFont="1" applyFill="1" applyBorder="1" applyAlignment="1">
      <alignment/>
    </xf>
    <xf numFmtId="0" fontId="128" fillId="30" borderId="11" xfId="0" applyFont="1" applyFill="1" applyBorder="1" applyAlignment="1">
      <alignment/>
    </xf>
    <xf numFmtId="49" fontId="127" fillId="30" borderId="11" xfId="0" applyNumberFormat="1" applyFont="1" applyFill="1" applyBorder="1" applyAlignment="1" applyProtection="1">
      <alignment horizontal="right" vertical="top"/>
      <protection/>
    </xf>
    <xf numFmtId="0" fontId="127" fillId="30" borderId="11" xfId="0" applyFont="1" applyFill="1" applyBorder="1" applyAlignment="1" applyProtection="1">
      <alignment horizontal="left" vertical="top" wrapText="1"/>
      <protection/>
    </xf>
    <xf numFmtId="204" fontId="127" fillId="30" borderId="11" xfId="0" applyNumberFormat="1" applyFont="1" applyFill="1" applyBorder="1" applyAlignment="1">
      <alignment horizontal="right" wrapText="1" shrinkToFit="1"/>
    </xf>
    <xf numFmtId="204" fontId="127" fillId="30" borderId="11" xfId="0" applyNumberFormat="1" applyFont="1" applyFill="1" applyBorder="1" applyAlignment="1">
      <alignment horizontal="right"/>
    </xf>
    <xf numFmtId="0" fontId="146" fillId="30" borderId="0" xfId="0" applyFont="1" applyFill="1" applyAlignment="1">
      <alignment/>
    </xf>
    <xf numFmtId="49" fontId="139" fillId="30" borderId="11" xfId="0" applyNumberFormat="1" applyFont="1" applyFill="1" applyBorder="1" applyAlignment="1" applyProtection="1">
      <alignment horizontal="right" vertical="top"/>
      <protection/>
    </xf>
    <xf numFmtId="0" fontId="139" fillId="30" borderId="11" xfId="0" applyFont="1" applyFill="1" applyBorder="1" applyAlignment="1" applyProtection="1">
      <alignment horizontal="left" vertical="top" wrapText="1"/>
      <protection/>
    </xf>
    <xf numFmtId="204" fontId="130" fillId="30" borderId="11" xfId="0" applyNumberFormat="1" applyFont="1" applyFill="1" applyBorder="1" applyAlignment="1">
      <alignment horizontal="right" wrapText="1" shrinkToFit="1"/>
    </xf>
    <xf numFmtId="204" fontId="130" fillId="30" borderId="11" xfId="0" applyNumberFormat="1" applyFont="1" applyFill="1" applyBorder="1" applyAlignment="1">
      <alignment horizontal="right"/>
    </xf>
    <xf numFmtId="204" fontId="133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0" fillId="30" borderId="17" xfId="0" applyFont="1" applyFill="1" applyBorder="1" applyAlignment="1" applyProtection="1">
      <alignment horizontal="right" vertical="top" wrapText="1"/>
      <protection locked="0"/>
    </xf>
    <xf numFmtId="0" fontId="10" fillId="30" borderId="17" xfId="0" applyFont="1" applyFill="1" applyBorder="1" applyAlignment="1" applyProtection="1">
      <alignment horizontal="left" vertical="top"/>
      <protection hidden="1" locked="0"/>
    </xf>
    <xf numFmtId="215" fontId="115" fillId="30" borderId="17" xfId="72" applyNumberFormat="1" applyFont="1" applyFill="1" applyBorder="1" applyAlignment="1" applyProtection="1">
      <alignment horizontal="center" vertical="center"/>
      <protection hidden="1" locked="0"/>
    </xf>
    <xf numFmtId="204" fontId="10" fillId="30" borderId="17" xfId="0" applyNumberFormat="1" applyFont="1" applyFill="1" applyBorder="1" applyAlignment="1" applyProtection="1">
      <alignment horizontal="center" vertical="center"/>
      <protection hidden="1" locked="0"/>
    </xf>
    <xf numFmtId="204" fontId="15" fillId="0" borderId="17" xfId="0" applyNumberFormat="1" applyFont="1" applyFill="1" applyBorder="1" applyAlignment="1">
      <alignment horizontal="center" vertical="center" wrapText="1" shrinkToFit="1"/>
    </xf>
    <xf numFmtId="204" fontId="15" fillId="30" borderId="17" xfId="0" applyNumberFormat="1" applyFont="1" applyFill="1" applyBorder="1" applyAlignment="1">
      <alignment horizontal="center" vertical="center" wrapText="1"/>
    </xf>
    <xf numFmtId="0" fontId="10" fillId="30" borderId="13" xfId="0" applyFont="1" applyFill="1" applyBorder="1" applyAlignment="1" applyProtection="1">
      <alignment horizontal="right" vertical="top" wrapText="1"/>
      <protection locked="0"/>
    </xf>
    <xf numFmtId="0" fontId="10" fillId="30" borderId="13" xfId="0" applyFont="1" applyFill="1" applyBorder="1" applyAlignment="1" applyProtection="1">
      <alignment horizontal="left" vertical="top"/>
      <protection hidden="1" locked="0"/>
    </xf>
    <xf numFmtId="215" fontId="115" fillId="30" borderId="13" xfId="72" applyNumberFormat="1" applyFont="1" applyFill="1" applyBorder="1" applyAlignment="1" applyProtection="1">
      <alignment horizontal="center" vertical="center"/>
      <protection hidden="1" locked="0"/>
    </xf>
    <xf numFmtId="204" fontId="10" fillId="30" borderId="13" xfId="0" applyNumberFormat="1" applyFont="1" applyFill="1" applyBorder="1" applyAlignment="1" applyProtection="1">
      <alignment horizontal="center" vertical="center"/>
      <protection hidden="1" locked="0"/>
    </xf>
    <xf numFmtId="204" fontId="17" fillId="30" borderId="13" xfId="0" applyNumberFormat="1" applyFont="1" applyFill="1" applyBorder="1" applyAlignment="1">
      <alignment horizontal="center" vertical="center" wrapText="1" shrinkToFit="1"/>
    </xf>
    <xf numFmtId="204" fontId="17" fillId="30" borderId="13" xfId="0" applyNumberFormat="1" applyFont="1" applyFill="1" applyBorder="1" applyAlignment="1">
      <alignment horizontal="center" vertical="center" wrapText="1"/>
    </xf>
    <xf numFmtId="0" fontId="112" fillId="30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wrapText="1"/>
    </xf>
    <xf numFmtId="204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1" fillId="0" borderId="11" xfId="0" applyFont="1" applyFill="1" applyBorder="1" applyAlignment="1">
      <alignment horizontal="center" vertical="center" wrapText="1"/>
    </xf>
    <xf numFmtId="0" fontId="126" fillId="0" borderId="11" xfId="0" applyFont="1" applyBorder="1" applyAlignment="1">
      <alignment/>
    </xf>
    <xf numFmtId="0" fontId="140" fillId="0" borderId="11" xfId="0" applyFont="1" applyFill="1" applyBorder="1" applyAlignment="1" applyProtection="1">
      <alignment horizontal="center" vertical="center" wrapText="1"/>
      <protection hidden="1"/>
    </xf>
    <xf numFmtId="0" fontId="147" fillId="0" borderId="11" xfId="0" applyFont="1" applyBorder="1" applyAlignment="1">
      <alignment vertical="center"/>
    </xf>
    <xf numFmtId="0" fontId="129" fillId="0" borderId="11" xfId="0" applyFont="1" applyFill="1" applyBorder="1" applyAlignment="1">
      <alignment horizontal="center" vertical="center" wrapText="1"/>
    </xf>
    <xf numFmtId="0" fontId="127" fillId="0" borderId="11" xfId="0" applyFont="1" applyBorder="1" applyAlignment="1">
      <alignment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40" fillId="30" borderId="11" xfId="0" applyFont="1" applyFill="1" applyBorder="1" applyAlignment="1" applyProtection="1">
      <alignment horizontal="center" vertical="center" wrapText="1"/>
      <protection hidden="1"/>
    </xf>
    <xf numFmtId="0" fontId="147" fillId="30" borderId="11" xfId="0" applyFont="1" applyFill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40" fillId="0" borderId="11" xfId="0" applyFont="1" applyFill="1" applyBorder="1" applyAlignment="1" applyProtection="1">
      <alignment horizontal="center" vertical="center" wrapText="1"/>
      <protection/>
    </xf>
    <xf numFmtId="0" fontId="129" fillId="0" borderId="11" xfId="0" applyFont="1" applyFill="1" applyBorder="1" applyAlignment="1" applyProtection="1">
      <alignment horizontal="center" vertical="center"/>
      <protection locked="0"/>
    </xf>
    <xf numFmtId="0" fontId="129" fillId="0" borderId="11" xfId="0" applyFont="1" applyBorder="1" applyAlignment="1">
      <alignment horizontal="center" vertical="center"/>
    </xf>
    <xf numFmtId="0" fontId="141" fillId="0" borderId="11" xfId="0" applyFont="1" applyBorder="1" applyAlignment="1" applyProtection="1">
      <alignment horizontal="center" vertical="center" wrapText="1"/>
      <protection locked="0"/>
    </xf>
    <xf numFmtId="0" fontId="147" fillId="0" borderId="11" xfId="0" applyFont="1" applyBorder="1" applyAlignment="1">
      <alignment/>
    </xf>
    <xf numFmtId="0" fontId="148" fillId="0" borderId="0" xfId="0" applyFont="1" applyBorder="1" applyAlignment="1" applyProtection="1">
      <alignment horizontal="center" vertical="center" wrapText="1" shrinkToFit="1"/>
      <protection locked="0"/>
    </xf>
    <xf numFmtId="0" fontId="147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6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147" fillId="0" borderId="11" xfId="0" applyFont="1" applyFill="1" applyBorder="1" applyAlignment="1">
      <alignment vertical="center" wrapText="1"/>
    </xf>
    <xf numFmtId="0" fontId="140" fillId="30" borderId="11" xfId="0" applyFont="1" applyFill="1" applyBorder="1" applyAlignment="1" applyProtection="1">
      <alignment horizontal="center" vertical="center" wrapText="1"/>
      <protection locked="0"/>
    </xf>
    <xf numFmtId="0" fontId="13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3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40" fillId="0" borderId="11" xfId="0" applyNumberFormat="1" applyFont="1" applyFill="1" applyBorder="1" applyAlignment="1" applyProtection="1">
      <alignment horizontal="center" vertical="center"/>
      <protection hidden="1"/>
    </xf>
    <xf numFmtId="0" fontId="149" fillId="0" borderId="11" xfId="0" applyFont="1" applyFill="1" applyBorder="1" applyAlignment="1">
      <alignment horizontal="center" vertical="center"/>
    </xf>
    <xf numFmtId="0" fontId="147" fillId="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Звичайний 2 2 2" xfId="52"/>
    <cellStyle name="Звичайний 2 3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2 2" xfId="60"/>
    <cellStyle name="Обычный 3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7"/>
  <sheetViews>
    <sheetView showZeros="0" tabSelected="1" zoomScale="60" zoomScaleNormal="60" zoomScaleSheetLayoutView="50" zoomScalePageLayoutView="0" workbookViewId="0" topLeftCell="A63">
      <selection activeCell="AH5" sqref="AH5"/>
    </sheetView>
  </sheetViews>
  <sheetFormatPr defaultColWidth="9.00390625" defaultRowHeight="12.75"/>
  <cols>
    <col min="1" max="1" width="15.625" style="13" customWidth="1"/>
    <col min="2" max="2" width="70.25390625" style="13" customWidth="1"/>
    <col min="3" max="3" width="15.125" style="13" customWidth="1"/>
    <col min="4" max="4" width="16.875" style="13" customWidth="1"/>
    <col min="5" max="5" width="19.375" style="3" customWidth="1"/>
    <col min="6" max="6" width="18.375" style="3" customWidth="1"/>
    <col min="7" max="7" width="17.875" style="3" customWidth="1"/>
    <col min="8" max="8" width="17.00390625" style="5" customWidth="1"/>
    <col min="9" max="9" width="16.75390625" style="5" customWidth="1"/>
    <col min="10" max="10" width="18.125" style="4" customWidth="1"/>
    <col min="11" max="11" width="17.375" style="4" customWidth="1"/>
    <col min="12" max="16384" width="9.125" style="1" customWidth="1"/>
  </cols>
  <sheetData>
    <row r="1" spans="5:11" s="13" customFormat="1" ht="123.75" customHeight="1">
      <c r="E1" s="24"/>
      <c r="F1" s="24"/>
      <c r="G1" s="24"/>
      <c r="H1" s="463" t="s">
        <v>429</v>
      </c>
      <c r="I1" s="463"/>
      <c r="J1" s="463"/>
      <c r="K1" s="463"/>
    </row>
    <row r="2" spans="1:11" s="13" customFormat="1" ht="39.75" customHeight="1">
      <c r="A2" s="469" t="s">
        <v>412</v>
      </c>
      <c r="B2" s="469"/>
      <c r="C2" s="469"/>
      <c r="D2" s="469"/>
      <c r="E2" s="469"/>
      <c r="F2" s="469"/>
      <c r="G2" s="469"/>
      <c r="H2" s="469"/>
      <c r="I2" s="469"/>
      <c r="J2" s="469"/>
      <c r="K2" s="470"/>
    </row>
    <row r="3" spans="1:11" s="362" customFormat="1" ht="80.25" customHeight="1">
      <c r="A3" s="467" t="s">
        <v>1</v>
      </c>
      <c r="B3" s="467" t="s">
        <v>2</v>
      </c>
      <c r="C3" s="454" t="s">
        <v>418</v>
      </c>
      <c r="D3" s="454" t="s">
        <v>397</v>
      </c>
      <c r="E3" s="454" t="s">
        <v>398</v>
      </c>
      <c r="F3" s="454" t="s">
        <v>393</v>
      </c>
      <c r="G3" s="454" t="s">
        <v>413</v>
      </c>
      <c r="H3" s="458" t="s">
        <v>311</v>
      </c>
      <c r="I3" s="465" t="s">
        <v>308</v>
      </c>
      <c r="J3" s="466"/>
      <c r="K3" s="361" t="s">
        <v>414</v>
      </c>
    </row>
    <row r="4" spans="1:11" s="362" customFormat="1" ht="96.75" customHeight="1">
      <c r="A4" s="455"/>
      <c r="B4" s="455"/>
      <c r="C4" s="455"/>
      <c r="D4" s="468"/>
      <c r="E4" s="455"/>
      <c r="F4" s="455"/>
      <c r="G4" s="455"/>
      <c r="H4" s="459"/>
      <c r="I4" s="363" t="s">
        <v>309</v>
      </c>
      <c r="J4" s="363" t="s">
        <v>310</v>
      </c>
      <c r="K4" s="364" t="s">
        <v>386</v>
      </c>
    </row>
    <row r="5" spans="1:11" s="13" customFormat="1" ht="26.25" customHeight="1">
      <c r="A5" s="143">
        <v>1</v>
      </c>
      <c r="B5" s="143">
        <v>2</v>
      </c>
      <c r="C5" s="203">
        <v>3</v>
      </c>
      <c r="D5" s="203">
        <v>4</v>
      </c>
      <c r="E5" s="203">
        <v>5</v>
      </c>
      <c r="F5" s="203">
        <v>6</v>
      </c>
      <c r="G5" s="203">
        <v>7</v>
      </c>
      <c r="H5" s="204" t="s">
        <v>370</v>
      </c>
      <c r="I5" s="204" t="s">
        <v>371</v>
      </c>
      <c r="J5" s="204" t="s">
        <v>372</v>
      </c>
      <c r="K5" s="205" t="s">
        <v>373</v>
      </c>
    </row>
    <row r="6" spans="1:11" s="13" customFormat="1" ht="20.25" customHeight="1">
      <c r="A6" s="460" t="s">
        <v>17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</row>
    <row r="7" spans="1:11" s="192" customFormat="1" ht="22.5" customHeight="1">
      <c r="A7" s="25">
        <v>10000000</v>
      </c>
      <c r="B7" s="26" t="s">
        <v>3</v>
      </c>
      <c r="C7" s="32">
        <f>C8+C11+C17+C25</f>
        <v>96246.7</v>
      </c>
      <c r="D7" s="32">
        <f>D8+D11+D17+D25</f>
        <v>134642.5</v>
      </c>
      <c r="E7" s="32">
        <f>E8+E11+E17+E25</f>
        <v>162836.4</v>
      </c>
      <c r="F7" s="32">
        <f>F8+F11+F17+F25</f>
        <v>127300.3</v>
      </c>
      <c r="G7" s="32">
        <f>G8+G11+G17+G25</f>
        <v>150235.7</v>
      </c>
      <c r="H7" s="77">
        <f>G7-F7</f>
        <v>22935.40000000001</v>
      </c>
      <c r="I7" s="77">
        <f>IF(E7=0,0,G7/E7*100)</f>
        <v>92.26174246053095</v>
      </c>
      <c r="J7" s="77">
        <f>IF(F7=0,"",$G7/F7*100)</f>
        <v>118.01676822442681</v>
      </c>
      <c r="K7" s="191">
        <f>G7-C7</f>
        <v>53989.000000000015</v>
      </c>
    </row>
    <row r="8" spans="1:11" s="189" customFormat="1" ht="40.5">
      <c r="A8" s="144">
        <v>11000000</v>
      </c>
      <c r="B8" s="145" t="s">
        <v>4</v>
      </c>
      <c r="C8" s="186">
        <f>SUM(C9,C10)</f>
        <v>70758.5</v>
      </c>
      <c r="D8" s="186">
        <f>SUM(D9,D10)</f>
        <v>92026.40000000001</v>
      </c>
      <c r="E8" s="186">
        <f>SUM(E9,E10)</f>
        <v>113272</v>
      </c>
      <c r="F8" s="186">
        <f>SUM(F9,F10)</f>
        <v>88725</v>
      </c>
      <c r="G8" s="186">
        <f>SUM(G9,G10)</f>
        <v>112429.4</v>
      </c>
      <c r="H8" s="77">
        <f aca="true" t="shared" si="0" ref="H8:H73">G8-F8</f>
        <v>23704.399999999994</v>
      </c>
      <c r="I8" s="77">
        <f aca="true" t="shared" si="1" ref="I8:I73">IF(E8=0,0,G8/E8*100)</f>
        <v>99.25612684511617</v>
      </c>
      <c r="J8" s="77">
        <f aca="true" t="shared" si="2" ref="J8:J73">IF(F8=0,"",$G8/F8*100)</f>
        <v>126.71670893209355</v>
      </c>
      <c r="K8" s="191">
        <f aca="true" t="shared" si="3" ref="K8:K73">G8-C8</f>
        <v>41670.899999999994</v>
      </c>
    </row>
    <row r="9" spans="1:11" s="189" customFormat="1" ht="20.25">
      <c r="A9" s="146">
        <v>11010000</v>
      </c>
      <c r="B9" s="147" t="s">
        <v>47</v>
      </c>
      <c r="C9" s="33">
        <v>70757.9</v>
      </c>
      <c r="D9" s="33">
        <v>92025.8</v>
      </c>
      <c r="E9" s="185">
        <v>113252.5</v>
      </c>
      <c r="F9" s="185">
        <v>88705.5</v>
      </c>
      <c r="G9" s="185">
        <v>112395</v>
      </c>
      <c r="H9" s="183">
        <f t="shared" si="0"/>
        <v>23689.5</v>
      </c>
      <c r="I9" s="183">
        <f t="shared" si="1"/>
        <v>99.24284232136156</v>
      </c>
      <c r="J9" s="183">
        <f t="shared" si="2"/>
        <v>126.70578487241491</v>
      </c>
      <c r="K9" s="188">
        <f t="shared" si="3"/>
        <v>41637.100000000006</v>
      </c>
    </row>
    <row r="10" spans="1:11" s="189" customFormat="1" ht="20.25">
      <c r="A10" s="146">
        <v>11020000</v>
      </c>
      <c r="B10" s="147" t="s">
        <v>5</v>
      </c>
      <c r="C10" s="33">
        <v>0.6</v>
      </c>
      <c r="D10" s="33">
        <v>0.6</v>
      </c>
      <c r="E10" s="185">
        <v>19.5</v>
      </c>
      <c r="F10" s="185">
        <v>19.5</v>
      </c>
      <c r="G10" s="185">
        <v>34.4</v>
      </c>
      <c r="H10" s="183">
        <f t="shared" si="0"/>
        <v>14.899999999999999</v>
      </c>
      <c r="I10" s="183">
        <f t="shared" si="1"/>
        <v>176.4102564102564</v>
      </c>
      <c r="J10" s="183">
        <f t="shared" si="2"/>
        <v>176.4102564102564</v>
      </c>
      <c r="K10" s="188">
        <f t="shared" si="3"/>
        <v>33.8</v>
      </c>
    </row>
    <row r="11" spans="1:11" s="189" customFormat="1" ht="45" customHeight="1">
      <c r="A11" s="27">
        <v>13000000</v>
      </c>
      <c r="B11" s="28" t="s">
        <v>82</v>
      </c>
      <c r="C11" s="186">
        <f>SUM(C13,C14,C15,C16)</f>
        <v>4586.3</v>
      </c>
      <c r="D11" s="186">
        <f>SUM(D13,D14,D15,D16)</f>
        <v>5780.5</v>
      </c>
      <c r="E11" s="186">
        <f>SUM(E13,E14,E15,E16)</f>
        <v>7036.299999999999</v>
      </c>
      <c r="F11" s="186">
        <f>SUM(F13,F14,F15,F16)</f>
        <v>5644.199999999999</v>
      </c>
      <c r="G11" s="186">
        <f>SUM(G13,G14,G15,G16)</f>
        <v>3855.1</v>
      </c>
      <c r="H11" s="77">
        <f t="shared" si="0"/>
        <v>-1789.099999999999</v>
      </c>
      <c r="I11" s="77">
        <f t="shared" si="1"/>
        <v>54.78873839944289</v>
      </c>
      <c r="J11" s="77">
        <f t="shared" si="2"/>
        <v>68.30197370752278</v>
      </c>
      <c r="K11" s="191">
        <f t="shared" si="3"/>
        <v>-731.2000000000003</v>
      </c>
    </row>
    <row r="12" spans="1:11" s="189" customFormat="1" ht="29.25" customHeight="1" hidden="1">
      <c r="A12" s="29">
        <v>13010100</v>
      </c>
      <c r="B12" s="148" t="s">
        <v>157</v>
      </c>
      <c r="C12" s="187">
        <v>0</v>
      </c>
      <c r="D12" s="187"/>
      <c r="E12" s="187">
        <v>0</v>
      </c>
      <c r="F12" s="187"/>
      <c r="G12" s="187">
        <v>0</v>
      </c>
      <c r="H12" s="77">
        <f t="shared" si="0"/>
        <v>0</v>
      </c>
      <c r="I12" s="77">
        <f t="shared" si="1"/>
        <v>0</v>
      </c>
      <c r="J12" s="77">
        <f t="shared" si="2"/>
      </c>
      <c r="K12" s="188">
        <f t="shared" si="3"/>
        <v>0</v>
      </c>
    </row>
    <row r="13" spans="1:11" s="189" customFormat="1" ht="65.25" customHeight="1">
      <c r="A13" s="149">
        <v>13010100</v>
      </c>
      <c r="B13" s="150" t="s">
        <v>173</v>
      </c>
      <c r="C13" s="187">
        <v>2203.8</v>
      </c>
      <c r="D13" s="187">
        <v>3080</v>
      </c>
      <c r="E13" s="187">
        <v>3571</v>
      </c>
      <c r="F13" s="187">
        <v>2724</v>
      </c>
      <c r="G13" s="187">
        <v>1981.8</v>
      </c>
      <c r="H13" s="183">
        <f t="shared" si="0"/>
        <v>-742.2</v>
      </c>
      <c r="I13" s="183">
        <f t="shared" si="1"/>
        <v>55.497059647157656</v>
      </c>
      <c r="J13" s="183">
        <f t="shared" si="2"/>
        <v>72.7533039647577</v>
      </c>
      <c r="K13" s="188">
        <f t="shared" si="3"/>
        <v>-222.00000000000023</v>
      </c>
    </row>
    <row r="14" spans="1:11" s="189" customFormat="1" ht="101.25" customHeight="1">
      <c r="A14" s="149">
        <v>13010200</v>
      </c>
      <c r="B14" s="150" t="s">
        <v>389</v>
      </c>
      <c r="C14" s="187">
        <v>2323</v>
      </c>
      <c r="D14" s="187">
        <v>2676.5</v>
      </c>
      <c r="E14" s="187">
        <v>3425.9</v>
      </c>
      <c r="F14" s="187">
        <v>2888.4</v>
      </c>
      <c r="G14" s="187">
        <v>1666.1</v>
      </c>
      <c r="H14" s="183">
        <f t="shared" si="0"/>
        <v>-1222.3000000000002</v>
      </c>
      <c r="I14" s="183">
        <f t="shared" si="1"/>
        <v>48.63247613765726</v>
      </c>
      <c r="J14" s="183">
        <f t="shared" si="2"/>
        <v>57.68245395374601</v>
      </c>
      <c r="K14" s="188">
        <f t="shared" si="3"/>
        <v>-656.9000000000001</v>
      </c>
    </row>
    <row r="15" spans="1:11" s="189" customFormat="1" ht="60.75" customHeight="1">
      <c r="A15" s="151" t="s">
        <v>185</v>
      </c>
      <c r="B15" s="30" t="s">
        <v>161</v>
      </c>
      <c r="C15" s="33">
        <v>18.3</v>
      </c>
      <c r="D15" s="33">
        <v>24</v>
      </c>
      <c r="E15" s="185">
        <v>24</v>
      </c>
      <c r="F15" s="185">
        <v>16.4</v>
      </c>
      <c r="G15" s="185">
        <v>19.3</v>
      </c>
      <c r="H15" s="183">
        <f t="shared" si="0"/>
        <v>2.900000000000002</v>
      </c>
      <c r="I15" s="183">
        <f t="shared" si="1"/>
        <v>80.41666666666667</v>
      </c>
      <c r="J15" s="183">
        <f t="shared" si="2"/>
        <v>117.68292682926831</v>
      </c>
      <c r="K15" s="188">
        <f t="shared" si="3"/>
        <v>1</v>
      </c>
    </row>
    <row r="16" spans="1:11" s="189" customFormat="1" ht="42.75" customHeight="1">
      <c r="A16" s="152">
        <v>13040100</v>
      </c>
      <c r="B16" s="153" t="s">
        <v>174</v>
      </c>
      <c r="C16" s="33">
        <v>41.2</v>
      </c>
      <c r="D16" s="33"/>
      <c r="E16" s="185">
        <v>15.4</v>
      </c>
      <c r="F16" s="185">
        <v>15.4</v>
      </c>
      <c r="G16" s="185">
        <v>187.9</v>
      </c>
      <c r="H16" s="183">
        <f t="shared" si="0"/>
        <v>172.5</v>
      </c>
      <c r="I16" s="183">
        <f t="shared" si="1"/>
        <v>1220.1298701298701</v>
      </c>
      <c r="J16" s="183">
        <f t="shared" si="2"/>
        <v>1220.1298701298701</v>
      </c>
      <c r="K16" s="188">
        <f t="shared" si="3"/>
        <v>146.7</v>
      </c>
    </row>
    <row r="17" spans="1:11" s="189" customFormat="1" ht="24" customHeight="1">
      <c r="A17" s="154">
        <v>14000000</v>
      </c>
      <c r="B17" s="155" t="s">
        <v>128</v>
      </c>
      <c r="C17" s="34">
        <f>SUM(C18+C20+C22)</f>
        <v>2527.2</v>
      </c>
      <c r="D17" s="34">
        <f>SUM(D18+D20+D22)</f>
        <v>6860</v>
      </c>
      <c r="E17" s="34">
        <f>SUM(E18+E20+E22)</f>
        <v>7685.2</v>
      </c>
      <c r="F17" s="34">
        <f>SUM(F18+F20+F22)</f>
        <v>5909.3</v>
      </c>
      <c r="G17" s="34">
        <f>SUM(G18+G20+G22)</f>
        <v>6236.1</v>
      </c>
      <c r="H17" s="77">
        <f t="shared" si="0"/>
        <v>326.8000000000002</v>
      </c>
      <c r="I17" s="77">
        <f t="shared" si="1"/>
        <v>81.14427731223651</v>
      </c>
      <c r="J17" s="77">
        <f t="shared" si="2"/>
        <v>105.5302658521314</v>
      </c>
      <c r="K17" s="191">
        <f t="shared" si="3"/>
        <v>3708.9000000000005</v>
      </c>
    </row>
    <row r="18" spans="1:11" s="189" customFormat="1" ht="40.5">
      <c r="A18" s="156">
        <v>14020000</v>
      </c>
      <c r="B18" s="153" t="s">
        <v>129</v>
      </c>
      <c r="C18" s="33">
        <v>170.6</v>
      </c>
      <c r="D18" s="33">
        <v>98.2</v>
      </c>
      <c r="E18" s="185">
        <v>553.2</v>
      </c>
      <c r="F18" s="185">
        <v>528.6</v>
      </c>
      <c r="G18" s="185">
        <v>675.7</v>
      </c>
      <c r="H18" s="183">
        <f t="shared" si="0"/>
        <v>147.10000000000002</v>
      </c>
      <c r="I18" s="183">
        <f t="shared" si="1"/>
        <v>122.14389009399855</v>
      </c>
      <c r="J18" s="183">
        <f t="shared" si="2"/>
        <v>127.82822550132427</v>
      </c>
      <c r="K18" s="188">
        <f t="shared" si="3"/>
        <v>505.1</v>
      </c>
    </row>
    <row r="19" spans="1:11" s="189" customFormat="1" ht="20.25">
      <c r="A19" s="156">
        <v>14021900</v>
      </c>
      <c r="B19" s="153" t="s">
        <v>130</v>
      </c>
      <c r="C19" s="33">
        <v>170.6</v>
      </c>
      <c r="D19" s="33">
        <v>98.2</v>
      </c>
      <c r="E19" s="185">
        <v>553.2</v>
      </c>
      <c r="F19" s="185">
        <v>528.6</v>
      </c>
      <c r="G19" s="185">
        <v>675.7</v>
      </c>
      <c r="H19" s="183">
        <f t="shared" si="0"/>
        <v>147.10000000000002</v>
      </c>
      <c r="I19" s="183">
        <f t="shared" si="1"/>
        <v>122.14389009399855</v>
      </c>
      <c r="J19" s="183">
        <f t="shared" si="2"/>
        <v>127.82822550132427</v>
      </c>
      <c r="K19" s="188">
        <f t="shared" si="3"/>
        <v>505.1</v>
      </c>
    </row>
    <row r="20" spans="1:11" s="189" customFormat="1" ht="39" customHeight="1">
      <c r="A20" s="156">
        <v>14030000</v>
      </c>
      <c r="B20" s="153" t="s">
        <v>131</v>
      </c>
      <c r="C20" s="33">
        <v>587.6</v>
      </c>
      <c r="D20" s="33">
        <v>2398.8</v>
      </c>
      <c r="E20" s="185">
        <v>2900.6</v>
      </c>
      <c r="F20" s="185">
        <v>2300.9</v>
      </c>
      <c r="G20" s="185">
        <v>2380.8</v>
      </c>
      <c r="H20" s="183">
        <f t="shared" si="0"/>
        <v>79.90000000000009</v>
      </c>
      <c r="I20" s="183">
        <f t="shared" si="1"/>
        <v>82.07956974419086</v>
      </c>
      <c r="J20" s="183">
        <f t="shared" si="2"/>
        <v>103.47255421791472</v>
      </c>
      <c r="K20" s="188">
        <f t="shared" si="3"/>
        <v>1793.2000000000003</v>
      </c>
    </row>
    <row r="21" spans="1:11" s="189" customFormat="1" ht="20.25">
      <c r="A21" s="156">
        <v>14031900</v>
      </c>
      <c r="B21" s="153" t="s">
        <v>130</v>
      </c>
      <c r="C21" s="33">
        <v>587.6</v>
      </c>
      <c r="D21" s="33">
        <v>2398.8</v>
      </c>
      <c r="E21" s="185">
        <v>2900.6</v>
      </c>
      <c r="F21" s="185">
        <v>2300.9</v>
      </c>
      <c r="G21" s="185">
        <v>2380.8</v>
      </c>
      <c r="H21" s="183">
        <f t="shared" si="0"/>
        <v>79.90000000000009</v>
      </c>
      <c r="I21" s="183">
        <f t="shared" si="1"/>
        <v>82.07956974419086</v>
      </c>
      <c r="J21" s="183">
        <f t="shared" si="2"/>
        <v>103.47255421791472</v>
      </c>
      <c r="K21" s="188">
        <f t="shared" si="3"/>
        <v>1793.2000000000003</v>
      </c>
    </row>
    <row r="22" spans="1:11" s="189" customFormat="1" ht="61.5" customHeight="1">
      <c r="A22" s="157">
        <v>14040000</v>
      </c>
      <c r="B22" s="158" t="s">
        <v>56</v>
      </c>
      <c r="C22" s="33">
        <v>1769</v>
      </c>
      <c r="D22" s="33">
        <v>4363</v>
      </c>
      <c r="E22" s="185">
        <f>SUM(E23:E24)</f>
        <v>4231.4</v>
      </c>
      <c r="F22" s="185">
        <f>SUM(F23:F24)</f>
        <v>3079.8</v>
      </c>
      <c r="G22" s="185">
        <f>SUM(G23:G24)</f>
        <v>3179.6000000000004</v>
      </c>
      <c r="H22" s="183">
        <f t="shared" si="0"/>
        <v>99.80000000000018</v>
      </c>
      <c r="I22" s="183">
        <f t="shared" si="1"/>
        <v>75.14297868317816</v>
      </c>
      <c r="J22" s="183">
        <f t="shared" si="2"/>
        <v>103.24047016040004</v>
      </c>
      <c r="K22" s="188">
        <f t="shared" si="3"/>
        <v>1410.6000000000004</v>
      </c>
    </row>
    <row r="23" spans="1:11" s="189" customFormat="1" ht="129" customHeight="1">
      <c r="A23" s="153">
        <v>14040100</v>
      </c>
      <c r="B23" s="229" t="s">
        <v>374</v>
      </c>
      <c r="C23" s="33">
        <v>715.8</v>
      </c>
      <c r="D23" s="33">
        <v>2990.5</v>
      </c>
      <c r="E23" s="185">
        <v>2858.9</v>
      </c>
      <c r="F23" s="185">
        <v>2062.8</v>
      </c>
      <c r="G23" s="185">
        <v>1943.4</v>
      </c>
      <c r="H23" s="183">
        <f t="shared" si="0"/>
        <v>-119.40000000000009</v>
      </c>
      <c r="I23" s="183">
        <f t="shared" si="1"/>
        <v>67.97719402567421</v>
      </c>
      <c r="J23" s="183">
        <f t="shared" si="2"/>
        <v>94.21175101803374</v>
      </c>
      <c r="K23" s="188">
        <f t="shared" si="3"/>
        <v>1227.6000000000001</v>
      </c>
    </row>
    <row r="24" spans="1:11" s="189" customFormat="1" ht="101.25" customHeight="1">
      <c r="A24" s="153">
        <v>14040200</v>
      </c>
      <c r="B24" s="153" t="s">
        <v>375</v>
      </c>
      <c r="C24" s="34">
        <v>1053.2</v>
      </c>
      <c r="D24" s="34">
        <v>1372.5</v>
      </c>
      <c r="E24" s="190">
        <v>1372.5</v>
      </c>
      <c r="F24" s="190">
        <v>1017</v>
      </c>
      <c r="G24" s="190">
        <v>1236.2</v>
      </c>
      <c r="H24" s="77">
        <f t="shared" si="0"/>
        <v>219.20000000000005</v>
      </c>
      <c r="I24" s="77">
        <f t="shared" si="1"/>
        <v>90.06921675774136</v>
      </c>
      <c r="J24" s="77">
        <f t="shared" si="2"/>
        <v>121.55358898721731</v>
      </c>
      <c r="K24" s="191">
        <f t="shared" si="3"/>
        <v>183</v>
      </c>
    </row>
    <row r="25" spans="1:11" s="189" customFormat="1" ht="20.25">
      <c r="A25" s="27">
        <v>18000000</v>
      </c>
      <c r="B25" s="28" t="s">
        <v>57</v>
      </c>
      <c r="C25" s="34">
        <f>C26+C36+C39</f>
        <v>18374.699999999997</v>
      </c>
      <c r="D25" s="34">
        <f>D26+D36+D39</f>
        <v>29975.6</v>
      </c>
      <c r="E25" s="34">
        <f>E26+E36+E39</f>
        <v>34842.9</v>
      </c>
      <c r="F25" s="34">
        <f>F26+F36+F39</f>
        <v>27021.800000000003</v>
      </c>
      <c r="G25" s="34">
        <f>G26+G36+G39</f>
        <v>27715.1</v>
      </c>
      <c r="H25" s="77">
        <f t="shared" si="0"/>
        <v>693.2999999999956</v>
      </c>
      <c r="I25" s="77">
        <f t="shared" si="1"/>
        <v>79.54303459241336</v>
      </c>
      <c r="J25" s="77">
        <f t="shared" si="2"/>
        <v>102.56570620758052</v>
      </c>
      <c r="K25" s="191">
        <f t="shared" si="3"/>
        <v>9340.400000000001</v>
      </c>
    </row>
    <row r="26" spans="1:11" s="189" customFormat="1" ht="20.25">
      <c r="A26" s="29">
        <v>18010000</v>
      </c>
      <c r="B26" s="30" t="s">
        <v>58</v>
      </c>
      <c r="C26" s="33">
        <f>C27+C28+C29+C30+C31+C32+C33+C34+C35</f>
        <v>8796</v>
      </c>
      <c r="D26" s="33">
        <f>D27+D28+D29+D30+D31+D32+D33+D34+D35</f>
        <v>16367.099999999999</v>
      </c>
      <c r="E26" s="33">
        <f>E27+E28+E29+E30+E31+E32+E33+E34+E35</f>
        <v>18670.600000000002</v>
      </c>
      <c r="F26" s="33">
        <f>F27+F28+F29+F30+F31+F32+F33+F34+E35</f>
        <v>15395</v>
      </c>
      <c r="G26" s="33">
        <f>G27+G28+G29+G30+G31+G32+G33+G34+G35</f>
        <v>15481</v>
      </c>
      <c r="H26" s="77">
        <f t="shared" si="0"/>
        <v>86</v>
      </c>
      <c r="I26" s="77">
        <f t="shared" si="1"/>
        <v>82.91645688944115</v>
      </c>
      <c r="J26" s="77">
        <f t="shared" si="2"/>
        <v>100.55862292952258</v>
      </c>
      <c r="K26" s="188">
        <f t="shared" si="3"/>
        <v>6685</v>
      </c>
    </row>
    <row r="27" spans="1:11" s="189" customFormat="1" ht="62.25" customHeight="1">
      <c r="A27" s="151" t="s">
        <v>83</v>
      </c>
      <c r="B27" s="150" t="s">
        <v>84</v>
      </c>
      <c r="C27" s="33">
        <v>41.8</v>
      </c>
      <c r="D27" s="33">
        <v>41.9</v>
      </c>
      <c r="E27" s="185">
        <v>41.9</v>
      </c>
      <c r="F27" s="185">
        <v>31.4</v>
      </c>
      <c r="G27" s="185">
        <v>31.8</v>
      </c>
      <c r="H27" s="183">
        <f t="shared" si="0"/>
        <v>0.40000000000000213</v>
      </c>
      <c r="I27" s="183">
        <f t="shared" si="1"/>
        <v>75.89498806682577</v>
      </c>
      <c r="J27" s="183">
        <f t="shared" si="2"/>
        <v>101.27388535031847</v>
      </c>
      <c r="K27" s="188">
        <f t="shared" si="3"/>
        <v>-9.999999999999996</v>
      </c>
    </row>
    <row r="28" spans="1:11" s="189" customFormat="1" ht="62.25" customHeight="1">
      <c r="A28" s="151" t="s">
        <v>85</v>
      </c>
      <c r="B28" s="150" t="s">
        <v>108</v>
      </c>
      <c r="C28" s="33">
        <v>20.8</v>
      </c>
      <c r="D28" s="33">
        <v>47.4</v>
      </c>
      <c r="E28" s="185">
        <v>47.4</v>
      </c>
      <c r="F28" s="185">
        <v>47.4</v>
      </c>
      <c r="G28" s="185">
        <v>9.7</v>
      </c>
      <c r="H28" s="183">
        <f t="shared" si="0"/>
        <v>-37.7</v>
      </c>
      <c r="I28" s="183">
        <f t="shared" si="1"/>
        <v>20.464135021097047</v>
      </c>
      <c r="J28" s="183">
        <f t="shared" si="2"/>
        <v>20.464135021097047</v>
      </c>
      <c r="K28" s="188">
        <f t="shared" si="3"/>
        <v>-11.100000000000001</v>
      </c>
    </row>
    <row r="29" spans="1:11" s="189" customFormat="1" ht="61.5" customHeight="1">
      <c r="A29" s="151" t="s">
        <v>107</v>
      </c>
      <c r="B29" s="150" t="s">
        <v>86</v>
      </c>
      <c r="C29" s="33">
        <v>30.1</v>
      </c>
      <c r="D29" s="33">
        <v>50.2</v>
      </c>
      <c r="E29" s="185">
        <v>162</v>
      </c>
      <c r="F29" s="185">
        <v>162</v>
      </c>
      <c r="G29" s="185">
        <v>179.7</v>
      </c>
      <c r="H29" s="183">
        <f t="shared" si="0"/>
        <v>17.69999999999999</v>
      </c>
      <c r="I29" s="183">
        <f t="shared" si="1"/>
        <v>110.92592592592592</v>
      </c>
      <c r="J29" s="77">
        <f t="shared" si="2"/>
        <v>110.92592592592592</v>
      </c>
      <c r="K29" s="188">
        <f t="shared" si="3"/>
        <v>149.6</v>
      </c>
    </row>
    <row r="30" spans="1:11" s="189" customFormat="1" ht="61.5" customHeight="1">
      <c r="A30" s="151" t="s">
        <v>87</v>
      </c>
      <c r="B30" s="150" t="s">
        <v>59</v>
      </c>
      <c r="C30" s="33">
        <v>729.2</v>
      </c>
      <c r="D30" s="33">
        <v>1067.9</v>
      </c>
      <c r="E30" s="185">
        <v>1067.9</v>
      </c>
      <c r="F30" s="185">
        <v>794.8</v>
      </c>
      <c r="G30" s="185">
        <v>811.2</v>
      </c>
      <c r="H30" s="183">
        <f t="shared" si="0"/>
        <v>16.40000000000009</v>
      </c>
      <c r="I30" s="183">
        <f t="shared" si="1"/>
        <v>75.96216874239161</v>
      </c>
      <c r="J30" s="183">
        <f t="shared" si="2"/>
        <v>102.06341217916459</v>
      </c>
      <c r="K30" s="188">
        <f t="shared" si="3"/>
        <v>82</v>
      </c>
    </row>
    <row r="31" spans="1:11" s="189" customFormat="1" ht="20.25">
      <c r="A31" s="31" t="s">
        <v>88</v>
      </c>
      <c r="B31" s="30" t="s">
        <v>60</v>
      </c>
      <c r="C31" s="33">
        <v>1175.5</v>
      </c>
      <c r="D31" s="33">
        <v>1546.1</v>
      </c>
      <c r="E31" s="185">
        <v>1506.1</v>
      </c>
      <c r="F31" s="185">
        <v>1119.5</v>
      </c>
      <c r="G31" s="185">
        <v>1412.6</v>
      </c>
      <c r="H31" s="183">
        <f t="shared" si="0"/>
        <v>293.0999999999999</v>
      </c>
      <c r="I31" s="183">
        <f t="shared" si="1"/>
        <v>93.79191288759047</v>
      </c>
      <c r="J31" s="183">
        <f t="shared" si="2"/>
        <v>126.18133095131753</v>
      </c>
      <c r="K31" s="188">
        <f t="shared" si="3"/>
        <v>237.0999999999999</v>
      </c>
    </row>
    <row r="32" spans="1:11" s="189" customFormat="1" ht="20.25">
      <c r="A32" s="31" t="s">
        <v>89</v>
      </c>
      <c r="B32" s="30" t="s">
        <v>61</v>
      </c>
      <c r="C32" s="33">
        <v>6169</v>
      </c>
      <c r="D32" s="33">
        <v>9757.8</v>
      </c>
      <c r="E32" s="185">
        <v>9939.6</v>
      </c>
      <c r="F32" s="185">
        <v>7500.1</v>
      </c>
      <c r="G32" s="185">
        <v>7265.5</v>
      </c>
      <c r="H32" s="183">
        <f t="shared" si="0"/>
        <v>-234.60000000000036</v>
      </c>
      <c r="I32" s="183">
        <f t="shared" si="1"/>
        <v>73.09650287737936</v>
      </c>
      <c r="J32" s="183">
        <f t="shared" si="2"/>
        <v>96.87204170611058</v>
      </c>
      <c r="K32" s="188">
        <f t="shared" si="3"/>
        <v>1096.5</v>
      </c>
    </row>
    <row r="33" spans="1:11" s="189" customFormat="1" ht="20.25">
      <c r="A33" s="31" t="s">
        <v>90</v>
      </c>
      <c r="B33" s="30" t="s">
        <v>62</v>
      </c>
      <c r="C33" s="33">
        <v>16.4</v>
      </c>
      <c r="D33" s="33">
        <v>600</v>
      </c>
      <c r="E33" s="185">
        <v>873</v>
      </c>
      <c r="F33" s="185">
        <v>857.5</v>
      </c>
      <c r="G33" s="185">
        <v>872.4</v>
      </c>
      <c r="H33" s="183">
        <f t="shared" si="0"/>
        <v>14.899999999999977</v>
      </c>
      <c r="I33" s="183">
        <f t="shared" si="1"/>
        <v>99.93127147766323</v>
      </c>
      <c r="J33" s="183">
        <f t="shared" si="2"/>
        <v>101.73760932944606</v>
      </c>
      <c r="K33" s="188">
        <f t="shared" si="3"/>
        <v>856</v>
      </c>
    </row>
    <row r="34" spans="1:11" s="189" customFormat="1" ht="20.25">
      <c r="A34" s="31" t="s">
        <v>186</v>
      </c>
      <c r="B34" s="30" t="s">
        <v>63</v>
      </c>
      <c r="C34" s="33">
        <v>561.1</v>
      </c>
      <c r="D34" s="33">
        <v>3230.8</v>
      </c>
      <c r="E34" s="185">
        <v>5007.7</v>
      </c>
      <c r="F34" s="185">
        <v>4857.3</v>
      </c>
      <c r="G34" s="185">
        <v>4873.1</v>
      </c>
      <c r="H34" s="183">
        <f t="shared" si="0"/>
        <v>15.800000000000182</v>
      </c>
      <c r="I34" s="183">
        <f t="shared" si="1"/>
        <v>97.31213930546959</v>
      </c>
      <c r="J34" s="183">
        <f t="shared" si="2"/>
        <v>100.32528359376609</v>
      </c>
      <c r="K34" s="188">
        <f t="shared" si="3"/>
        <v>4312</v>
      </c>
    </row>
    <row r="35" spans="1:11" s="189" customFormat="1" ht="20.25">
      <c r="A35" s="31" t="s">
        <v>361</v>
      </c>
      <c r="B35" s="30" t="s">
        <v>362</v>
      </c>
      <c r="C35" s="33">
        <v>52.1</v>
      </c>
      <c r="D35" s="33">
        <v>25</v>
      </c>
      <c r="E35" s="185">
        <v>25</v>
      </c>
      <c r="F35" s="185">
        <v>25</v>
      </c>
      <c r="G35" s="185">
        <v>25</v>
      </c>
      <c r="H35" s="183">
        <f t="shared" si="0"/>
        <v>0</v>
      </c>
      <c r="I35" s="183">
        <f t="shared" si="1"/>
        <v>100</v>
      </c>
      <c r="J35" s="77">
        <f t="shared" si="2"/>
        <v>100</v>
      </c>
      <c r="K35" s="188">
        <f t="shared" si="3"/>
        <v>-27.1</v>
      </c>
    </row>
    <row r="36" spans="1:11" s="189" customFormat="1" ht="24" customHeight="1">
      <c r="A36" s="157">
        <v>18030000</v>
      </c>
      <c r="B36" s="158" t="s">
        <v>64</v>
      </c>
      <c r="C36" s="34">
        <f>SUM(C37,C38)</f>
        <v>6.3999999999999995</v>
      </c>
      <c r="D36" s="34">
        <f>SUM(D37,D38)</f>
        <v>3.5</v>
      </c>
      <c r="E36" s="190">
        <f>SUM(E37,E38)</f>
        <v>10.9</v>
      </c>
      <c r="F36" s="190">
        <f>SUM(F37,F38)</f>
        <v>10.2</v>
      </c>
      <c r="G36" s="190">
        <f>SUM(G37,G38)</f>
        <v>11.1</v>
      </c>
      <c r="H36" s="77">
        <f t="shared" si="0"/>
        <v>0.9000000000000004</v>
      </c>
      <c r="I36" s="77">
        <f t="shared" si="1"/>
        <v>101.83486238532109</v>
      </c>
      <c r="J36" s="77">
        <f t="shared" si="2"/>
        <v>108.82352941176472</v>
      </c>
      <c r="K36" s="191">
        <f t="shared" si="3"/>
        <v>4.7</v>
      </c>
    </row>
    <row r="37" spans="1:11" s="189" customFormat="1" ht="30" customHeight="1">
      <c r="A37" s="151" t="s">
        <v>91</v>
      </c>
      <c r="B37" s="150" t="s">
        <v>65</v>
      </c>
      <c r="C37" s="33">
        <v>1.3</v>
      </c>
      <c r="D37" s="33">
        <v>2.9</v>
      </c>
      <c r="E37" s="185">
        <v>3.7</v>
      </c>
      <c r="F37" s="185">
        <v>3</v>
      </c>
      <c r="G37" s="185">
        <v>3.9</v>
      </c>
      <c r="H37" s="183">
        <f t="shared" si="0"/>
        <v>0.8999999999999999</v>
      </c>
      <c r="I37" s="183">
        <f t="shared" si="1"/>
        <v>105.40540540540539</v>
      </c>
      <c r="J37" s="183">
        <f t="shared" si="2"/>
        <v>130</v>
      </c>
      <c r="K37" s="188">
        <f t="shared" si="3"/>
        <v>2.5999999999999996</v>
      </c>
    </row>
    <row r="38" spans="1:11" s="189" customFormat="1" ht="32.25" customHeight="1">
      <c r="A38" s="151" t="s">
        <v>92</v>
      </c>
      <c r="B38" s="150" t="s">
        <v>66</v>
      </c>
      <c r="C38" s="33">
        <v>5.1</v>
      </c>
      <c r="D38" s="33">
        <v>0.6</v>
      </c>
      <c r="E38" s="185">
        <v>7.2</v>
      </c>
      <c r="F38" s="185">
        <v>7.2</v>
      </c>
      <c r="G38" s="185">
        <v>7.2</v>
      </c>
      <c r="H38" s="183">
        <f t="shared" si="0"/>
        <v>0</v>
      </c>
      <c r="I38" s="183">
        <f t="shared" si="1"/>
        <v>100</v>
      </c>
      <c r="J38" s="183">
        <f t="shared" si="2"/>
        <v>100</v>
      </c>
      <c r="K38" s="188">
        <f t="shared" si="3"/>
        <v>2.1000000000000005</v>
      </c>
    </row>
    <row r="39" spans="1:11" s="189" customFormat="1" ht="25.5" customHeight="1">
      <c r="A39" s="157">
        <v>18050000</v>
      </c>
      <c r="B39" s="158" t="s">
        <v>67</v>
      </c>
      <c r="C39" s="34">
        <f>SUM(C40,C41,C42)</f>
        <v>9572.3</v>
      </c>
      <c r="D39" s="34">
        <f>SUM(D40,D41,D42)</f>
        <v>13605</v>
      </c>
      <c r="E39" s="34">
        <f>SUM(E40,E41,E42)</f>
        <v>16161.4</v>
      </c>
      <c r="F39" s="34">
        <f>SUM(F40,F41,F42)</f>
        <v>11616.6</v>
      </c>
      <c r="G39" s="186">
        <f>SUM(G40:G42)</f>
        <v>12223</v>
      </c>
      <c r="H39" s="77">
        <f t="shared" si="0"/>
        <v>606.3999999999996</v>
      </c>
      <c r="I39" s="77">
        <f t="shared" si="1"/>
        <v>75.63082406227184</v>
      </c>
      <c r="J39" s="77">
        <f t="shared" si="2"/>
        <v>105.22011604083812</v>
      </c>
      <c r="K39" s="191">
        <f t="shared" si="3"/>
        <v>2650.7000000000007</v>
      </c>
    </row>
    <row r="40" spans="1:11" s="189" customFormat="1" ht="20.25">
      <c r="A40" s="31" t="s">
        <v>187</v>
      </c>
      <c r="B40" s="30" t="s">
        <v>68</v>
      </c>
      <c r="C40" s="33">
        <v>602.9</v>
      </c>
      <c r="D40" s="33">
        <v>770</v>
      </c>
      <c r="E40" s="185">
        <v>1173</v>
      </c>
      <c r="F40" s="185">
        <v>911.8</v>
      </c>
      <c r="G40" s="187">
        <v>1071</v>
      </c>
      <c r="H40" s="183">
        <f t="shared" si="0"/>
        <v>159.20000000000005</v>
      </c>
      <c r="I40" s="183">
        <f t="shared" si="1"/>
        <v>91.30434782608695</v>
      </c>
      <c r="J40" s="183">
        <f t="shared" si="2"/>
        <v>117.4599692915113</v>
      </c>
      <c r="K40" s="188">
        <f t="shared" si="3"/>
        <v>468.1</v>
      </c>
    </row>
    <row r="41" spans="1:11" s="189" customFormat="1" ht="20.25">
      <c r="A41" s="31" t="s">
        <v>188</v>
      </c>
      <c r="B41" s="30" t="s">
        <v>69</v>
      </c>
      <c r="C41" s="33">
        <v>6904.7</v>
      </c>
      <c r="D41" s="33">
        <v>8550</v>
      </c>
      <c r="E41" s="185">
        <v>8699.8</v>
      </c>
      <c r="F41" s="185">
        <v>6558.7</v>
      </c>
      <c r="G41" s="185">
        <v>6297.5</v>
      </c>
      <c r="H41" s="183">
        <f t="shared" si="0"/>
        <v>-261.1999999999998</v>
      </c>
      <c r="I41" s="183">
        <f t="shared" si="1"/>
        <v>72.38672153382836</v>
      </c>
      <c r="J41" s="183">
        <f t="shared" si="2"/>
        <v>96.0175034686752</v>
      </c>
      <c r="K41" s="188">
        <f t="shared" si="3"/>
        <v>-607.1999999999998</v>
      </c>
    </row>
    <row r="42" spans="1:11" s="189" customFormat="1" ht="63.75" customHeight="1">
      <c r="A42" s="151" t="s">
        <v>93</v>
      </c>
      <c r="B42" s="30" t="s">
        <v>94</v>
      </c>
      <c r="C42" s="33">
        <v>2064.7</v>
      </c>
      <c r="D42" s="33">
        <v>4285</v>
      </c>
      <c r="E42" s="185">
        <v>6288.6</v>
      </c>
      <c r="F42" s="185">
        <v>4146.1</v>
      </c>
      <c r="G42" s="185">
        <v>4854.5</v>
      </c>
      <c r="H42" s="183">
        <f t="shared" si="0"/>
        <v>708.3999999999996</v>
      </c>
      <c r="I42" s="183">
        <f t="shared" si="1"/>
        <v>77.19524218426994</v>
      </c>
      <c r="J42" s="183">
        <f t="shared" si="2"/>
        <v>117.08593618098935</v>
      </c>
      <c r="K42" s="188">
        <f t="shared" si="3"/>
        <v>2789.8</v>
      </c>
    </row>
    <row r="43" spans="1:11" s="113" customFormat="1" ht="24" customHeight="1">
      <c r="A43" s="25">
        <v>20000000</v>
      </c>
      <c r="B43" s="26" t="s">
        <v>6</v>
      </c>
      <c r="C43" s="32">
        <f>C44+C50+C61</f>
        <v>607.2</v>
      </c>
      <c r="D43" s="32">
        <f>D44+D50+D61+D60</f>
        <v>209.2</v>
      </c>
      <c r="E43" s="32">
        <f>E44+E50+E61+E60</f>
        <v>1478.9</v>
      </c>
      <c r="F43" s="32">
        <f>F44+F50+F61</f>
        <v>1418.2</v>
      </c>
      <c r="G43" s="32">
        <f>G44+G50+G61</f>
        <v>1552.8000000000002</v>
      </c>
      <c r="H43" s="77">
        <f t="shared" si="0"/>
        <v>134.60000000000014</v>
      </c>
      <c r="I43" s="77">
        <f t="shared" si="1"/>
        <v>104.99695719791737</v>
      </c>
      <c r="J43" s="77">
        <f t="shared" si="2"/>
        <v>109.49090396276972</v>
      </c>
      <c r="K43" s="191">
        <f t="shared" si="3"/>
        <v>945.6000000000001</v>
      </c>
    </row>
    <row r="44" spans="1:11" s="114" customFormat="1" ht="42" customHeight="1">
      <c r="A44" s="157">
        <v>21000000</v>
      </c>
      <c r="B44" s="28" t="s">
        <v>7</v>
      </c>
      <c r="C44" s="186">
        <f>C45+C46</f>
        <v>68.1</v>
      </c>
      <c r="D44" s="186">
        <f>D45+D46</f>
        <v>30.6</v>
      </c>
      <c r="E44" s="186">
        <f>E45+E46</f>
        <v>152.9</v>
      </c>
      <c r="F44" s="186">
        <f>F45+F46</f>
        <v>145.20000000000002</v>
      </c>
      <c r="G44" s="186">
        <f>G45+G46</f>
        <v>187.5</v>
      </c>
      <c r="H44" s="77">
        <f t="shared" si="0"/>
        <v>42.29999999999998</v>
      </c>
      <c r="I44" s="77">
        <f t="shared" si="1"/>
        <v>122.62916939175932</v>
      </c>
      <c r="J44" s="77">
        <f t="shared" si="2"/>
        <v>129.13223140495867</v>
      </c>
      <c r="K44" s="191">
        <f t="shared" si="3"/>
        <v>119.4</v>
      </c>
    </row>
    <row r="45" spans="1:11" s="189" customFormat="1" ht="67.5" customHeight="1">
      <c r="A45" s="149">
        <v>21010300</v>
      </c>
      <c r="B45" s="150" t="s">
        <v>98</v>
      </c>
      <c r="C45" s="187">
        <v>0</v>
      </c>
      <c r="D45" s="187">
        <v>0</v>
      </c>
      <c r="E45" s="187">
        <v>0.4</v>
      </c>
      <c r="F45" s="187">
        <v>0.4</v>
      </c>
      <c r="G45" s="187">
        <v>0.4</v>
      </c>
      <c r="H45" s="77">
        <f t="shared" si="0"/>
        <v>0</v>
      </c>
      <c r="I45" s="77">
        <f t="shared" si="1"/>
        <v>100</v>
      </c>
      <c r="J45" s="77">
        <f t="shared" si="2"/>
        <v>100</v>
      </c>
      <c r="K45" s="188">
        <f t="shared" si="3"/>
        <v>0.4</v>
      </c>
    </row>
    <row r="46" spans="1:11" s="189" customFormat="1" ht="20.25">
      <c r="A46" s="29">
        <v>21080000</v>
      </c>
      <c r="B46" s="30" t="s">
        <v>8</v>
      </c>
      <c r="C46" s="33">
        <v>68.1</v>
      </c>
      <c r="D46" s="33">
        <v>30.6</v>
      </c>
      <c r="E46" s="185">
        <v>152.5</v>
      </c>
      <c r="F46" s="185">
        <v>144.8</v>
      </c>
      <c r="G46" s="185">
        <v>187.1</v>
      </c>
      <c r="H46" s="183">
        <f t="shared" si="0"/>
        <v>42.29999999999998</v>
      </c>
      <c r="I46" s="183">
        <f t="shared" si="1"/>
        <v>122.68852459016392</v>
      </c>
      <c r="J46" s="183">
        <f t="shared" si="2"/>
        <v>129.21270718232043</v>
      </c>
      <c r="K46" s="188">
        <f t="shared" si="3"/>
        <v>119</v>
      </c>
    </row>
    <row r="47" spans="1:11" s="189" customFormat="1" ht="21.75" customHeight="1">
      <c r="A47" s="31" t="s">
        <v>189</v>
      </c>
      <c r="B47" s="30" t="s">
        <v>73</v>
      </c>
      <c r="C47" s="33">
        <v>46</v>
      </c>
      <c r="D47" s="33">
        <v>30.6</v>
      </c>
      <c r="E47" s="185">
        <v>108.7</v>
      </c>
      <c r="F47" s="185">
        <v>101</v>
      </c>
      <c r="G47" s="185">
        <v>142.1</v>
      </c>
      <c r="H47" s="183">
        <f t="shared" si="0"/>
        <v>41.099999999999994</v>
      </c>
      <c r="I47" s="183">
        <f t="shared" si="1"/>
        <v>130.72677092916283</v>
      </c>
      <c r="J47" s="183">
        <f t="shared" si="2"/>
        <v>140.69306930693068</v>
      </c>
      <c r="K47" s="188">
        <f t="shared" si="3"/>
        <v>96.1</v>
      </c>
    </row>
    <row r="48" spans="1:11" s="189" customFormat="1" ht="61.5" customHeight="1" hidden="1">
      <c r="A48" s="31" t="s">
        <v>141</v>
      </c>
      <c r="B48" s="30" t="s">
        <v>142</v>
      </c>
      <c r="C48" s="33">
        <v>0</v>
      </c>
      <c r="D48" s="33"/>
      <c r="E48" s="185">
        <v>0</v>
      </c>
      <c r="F48" s="185"/>
      <c r="G48" s="185">
        <v>0</v>
      </c>
      <c r="H48" s="77">
        <f t="shared" si="0"/>
        <v>0</v>
      </c>
      <c r="I48" s="77">
        <f t="shared" si="1"/>
        <v>0</v>
      </c>
      <c r="J48" s="77">
        <f t="shared" si="2"/>
      </c>
      <c r="K48" s="188">
        <f t="shared" si="3"/>
        <v>0</v>
      </c>
    </row>
    <row r="49" spans="1:11" s="189" customFormat="1" ht="63.75" customHeight="1">
      <c r="A49" s="151" t="s">
        <v>141</v>
      </c>
      <c r="B49" s="159" t="s">
        <v>300</v>
      </c>
      <c r="C49" s="33">
        <v>22.1</v>
      </c>
      <c r="D49" s="33"/>
      <c r="E49" s="185">
        <v>43.8</v>
      </c>
      <c r="F49" s="185">
        <v>43.8</v>
      </c>
      <c r="G49" s="185">
        <v>45</v>
      </c>
      <c r="H49" s="77">
        <f t="shared" si="0"/>
        <v>1.2000000000000028</v>
      </c>
      <c r="I49" s="77">
        <f t="shared" si="1"/>
        <v>102.73972602739727</v>
      </c>
      <c r="J49" s="77">
        <f t="shared" si="2"/>
        <v>102.73972602739727</v>
      </c>
      <c r="K49" s="188">
        <f t="shared" si="3"/>
        <v>22.9</v>
      </c>
    </row>
    <row r="50" spans="1:11" s="189" customFormat="1" ht="40.5">
      <c r="A50" s="157">
        <v>22000000</v>
      </c>
      <c r="B50" s="28" t="s">
        <v>74</v>
      </c>
      <c r="C50" s="34">
        <f>C51+C55+C57+C60</f>
        <v>296.79999999999995</v>
      </c>
      <c r="D50" s="34">
        <f>D51+D55+D57</f>
        <v>143.1</v>
      </c>
      <c r="E50" s="34">
        <f>E51+E55+E57</f>
        <v>759.4000000000001</v>
      </c>
      <c r="F50" s="34">
        <f>F51+F55+F57+F60</f>
        <v>737.4</v>
      </c>
      <c r="G50" s="34">
        <f>G51+G55+G57+G60</f>
        <v>823.5000000000001</v>
      </c>
      <c r="H50" s="77">
        <f t="shared" si="0"/>
        <v>86.10000000000014</v>
      </c>
      <c r="I50" s="77">
        <f t="shared" si="1"/>
        <v>108.44087437450621</v>
      </c>
      <c r="J50" s="77">
        <f t="shared" si="2"/>
        <v>111.67615947925145</v>
      </c>
      <c r="K50" s="191">
        <f t="shared" si="3"/>
        <v>526.7000000000002</v>
      </c>
    </row>
    <row r="51" spans="1:11" s="189" customFormat="1" ht="27.75" customHeight="1">
      <c r="A51" s="149">
        <v>22010000</v>
      </c>
      <c r="B51" s="150" t="s">
        <v>390</v>
      </c>
      <c r="C51" s="33">
        <f>C52+C53+C54</f>
        <v>267.9</v>
      </c>
      <c r="D51" s="33">
        <f>D52+D53+D54</f>
        <v>141.6</v>
      </c>
      <c r="E51" s="33">
        <f>E52+E53+E54</f>
        <v>576.7</v>
      </c>
      <c r="F51" s="33">
        <f>F52+F53+F54</f>
        <v>535.2</v>
      </c>
      <c r="G51" s="33">
        <f>G52+G53+G54</f>
        <v>636.1</v>
      </c>
      <c r="H51" s="183">
        <f t="shared" si="0"/>
        <v>100.89999999999998</v>
      </c>
      <c r="I51" s="183">
        <f t="shared" si="1"/>
        <v>110.29998265996184</v>
      </c>
      <c r="J51" s="183">
        <f t="shared" si="2"/>
        <v>118.85276532137519</v>
      </c>
      <c r="K51" s="188">
        <f t="shared" si="3"/>
        <v>368.20000000000005</v>
      </c>
    </row>
    <row r="52" spans="1:11" s="189" customFormat="1" ht="63.75" customHeight="1">
      <c r="A52" s="149">
        <v>22010300</v>
      </c>
      <c r="B52" s="150" t="s">
        <v>111</v>
      </c>
      <c r="C52" s="33">
        <v>1</v>
      </c>
      <c r="D52" s="33">
        <v>0.1</v>
      </c>
      <c r="E52" s="185">
        <v>0.6</v>
      </c>
      <c r="F52" s="185">
        <v>0.6</v>
      </c>
      <c r="G52" s="185">
        <v>0.6</v>
      </c>
      <c r="H52" s="183">
        <f t="shared" si="0"/>
        <v>0</v>
      </c>
      <c r="I52" s="183">
        <f t="shared" si="1"/>
        <v>100</v>
      </c>
      <c r="J52" s="183">
        <f t="shared" si="2"/>
        <v>100</v>
      </c>
      <c r="K52" s="188">
        <f t="shared" si="3"/>
        <v>-0.4</v>
      </c>
    </row>
    <row r="53" spans="1:11" s="189" customFormat="1" ht="29.25" customHeight="1">
      <c r="A53" s="149">
        <v>22012500</v>
      </c>
      <c r="B53" s="150" t="s">
        <v>391</v>
      </c>
      <c r="C53" s="33">
        <v>186.7</v>
      </c>
      <c r="D53" s="33">
        <v>78</v>
      </c>
      <c r="E53" s="185">
        <v>484.7</v>
      </c>
      <c r="F53" s="185">
        <v>459.6</v>
      </c>
      <c r="G53" s="185">
        <v>530.9</v>
      </c>
      <c r="H53" s="183">
        <f t="shared" si="0"/>
        <v>71.29999999999995</v>
      </c>
      <c r="I53" s="183">
        <f t="shared" si="1"/>
        <v>109.53166907365382</v>
      </c>
      <c r="J53" s="183">
        <f t="shared" si="2"/>
        <v>115.51348999129675</v>
      </c>
      <c r="K53" s="188">
        <f t="shared" si="3"/>
        <v>344.2</v>
      </c>
    </row>
    <row r="54" spans="1:11" s="189" customFormat="1" ht="48" customHeight="1">
      <c r="A54" s="152">
        <v>22012600</v>
      </c>
      <c r="B54" s="159" t="s">
        <v>132</v>
      </c>
      <c r="C54" s="33">
        <v>80.2</v>
      </c>
      <c r="D54" s="33">
        <v>63.5</v>
      </c>
      <c r="E54" s="185">
        <v>91.4</v>
      </c>
      <c r="F54" s="185">
        <v>75</v>
      </c>
      <c r="G54" s="185">
        <v>104.6</v>
      </c>
      <c r="H54" s="183">
        <f t="shared" si="0"/>
        <v>29.599999999999994</v>
      </c>
      <c r="I54" s="183">
        <f t="shared" si="1"/>
        <v>114.44201312910283</v>
      </c>
      <c r="J54" s="183">
        <f t="shared" si="2"/>
        <v>139.46666666666664</v>
      </c>
      <c r="K54" s="188">
        <f t="shared" si="3"/>
        <v>24.39999999999999</v>
      </c>
    </row>
    <row r="55" spans="1:11" s="189" customFormat="1" ht="60.75">
      <c r="A55" s="151" t="s">
        <v>99</v>
      </c>
      <c r="B55" s="150" t="s">
        <v>109</v>
      </c>
      <c r="C55" s="33">
        <v>21.9</v>
      </c>
      <c r="D55" s="33">
        <v>0</v>
      </c>
      <c r="E55" s="185">
        <v>177.1</v>
      </c>
      <c r="F55" s="185">
        <v>177.1</v>
      </c>
      <c r="G55" s="185">
        <v>177.1</v>
      </c>
      <c r="H55" s="183">
        <f t="shared" si="0"/>
        <v>0</v>
      </c>
      <c r="I55" s="183">
        <f t="shared" si="1"/>
        <v>100</v>
      </c>
      <c r="J55" s="183">
        <f t="shared" si="2"/>
        <v>100</v>
      </c>
      <c r="K55" s="188">
        <f t="shared" si="3"/>
        <v>155.2</v>
      </c>
    </row>
    <row r="56" spans="1:11" s="189" customFormat="1" ht="64.5" customHeight="1">
      <c r="A56" s="151" t="s">
        <v>100</v>
      </c>
      <c r="B56" s="150" t="s">
        <v>110</v>
      </c>
      <c r="C56" s="33">
        <v>21.9</v>
      </c>
      <c r="D56" s="33">
        <v>0</v>
      </c>
      <c r="E56" s="185">
        <v>177.1</v>
      </c>
      <c r="F56" s="185">
        <v>177.1</v>
      </c>
      <c r="G56" s="185">
        <v>177.1</v>
      </c>
      <c r="H56" s="183">
        <f t="shared" si="0"/>
        <v>0</v>
      </c>
      <c r="I56" s="183">
        <f t="shared" si="1"/>
        <v>100</v>
      </c>
      <c r="J56" s="183">
        <f t="shared" si="2"/>
        <v>100</v>
      </c>
      <c r="K56" s="188">
        <f t="shared" si="3"/>
        <v>155.2</v>
      </c>
    </row>
    <row r="57" spans="1:11" s="189" customFormat="1" ht="24.75" customHeight="1">
      <c r="A57" s="157">
        <v>22090000</v>
      </c>
      <c r="B57" s="158" t="s">
        <v>75</v>
      </c>
      <c r="C57" s="33">
        <f>C58+C59</f>
        <v>2.2</v>
      </c>
      <c r="D57" s="33">
        <f>D58+D59</f>
        <v>1.5</v>
      </c>
      <c r="E57" s="33">
        <f>E58+E59</f>
        <v>5.6</v>
      </c>
      <c r="F57" s="33">
        <f>F58+F59</f>
        <v>5.300000000000001</v>
      </c>
      <c r="G57" s="33">
        <f>G58+G59</f>
        <v>6.1</v>
      </c>
      <c r="H57" s="77">
        <f t="shared" si="0"/>
        <v>0.7999999999999989</v>
      </c>
      <c r="I57" s="77">
        <f t="shared" si="1"/>
        <v>108.92857142857142</v>
      </c>
      <c r="J57" s="77">
        <f t="shared" si="2"/>
        <v>115.09433962264148</v>
      </c>
      <c r="K57" s="191">
        <f t="shared" si="3"/>
        <v>3.8999999999999995</v>
      </c>
    </row>
    <row r="58" spans="1:11" s="189" customFormat="1" ht="63" customHeight="1">
      <c r="A58" s="151" t="s">
        <v>101</v>
      </c>
      <c r="B58" s="30" t="s">
        <v>76</v>
      </c>
      <c r="C58" s="33">
        <v>0.9</v>
      </c>
      <c r="D58" s="33">
        <v>1.5</v>
      </c>
      <c r="E58" s="33">
        <v>3.4</v>
      </c>
      <c r="F58" s="33">
        <v>3.1</v>
      </c>
      <c r="G58" s="33">
        <v>3.6</v>
      </c>
      <c r="H58" s="183">
        <f t="shared" si="0"/>
        <v>0.5</v>
      </c>
      <c r="I58" s="183">
        <f t="shared" si="1"/>
        <v>105.88235294117648</v>
      </c>
      <c r="J58" s="183">
        <f t="shared" si="2"/>
        <v>116.12903225806453</v>
      </c>
      <c r="K58" s="188">
        <f t="shared" si="3"/>
        <v>2.7</v>
      </c>
    </row>
    <row r="59" spans="1:11" s="189" customFormat="1" ht="65.25" customHeight="1">
      <c r="A59" s="151" t="s">
        <v>102</v>
      </c>
      <c r="B59" s="150" t="s">
        <v>103</v>
      </c>
      <c r="C59" s="33">
        <v>1.3</v>
      </c>
      <c r="D59" s="33">
        <v>0</v>
      </c>
      <c r="E59" s="185">
        <v>2.2</v>
      </c>
      <c r="F59" s="185">
        <v>2.2</v>
      </c>
      <c r="G59" s="185">
        <v>2.5</v>
      </c>
      <c r="H59" s="183">
        <f t="shared" si="0"/>
        <v>0.2999999999999998</v>
      </c>
      <c r="I59" s="183">
        <f t="shared" si="1"/>
        <v>113.63636363636363</v>
      </c>
      <c r="J59" s="183">
        <f t="shared" si="2"/>
        <v>113.63636363636363</v>
      </c>
      <c r="K59" s="188">
        <f t="shared" si="3"/>
        <v>1.2</v>
      </c>
    </row>
    <row r="60" spans="1:11" s="193" customFormat="1" ht="118.5" customHeight="1">
      <c r="A60" s="160" t="s">
        <v>359</v>
      </c>
      <c r="B60" s="161" t="s">
        <v>360</v>
      </c>
      <c r="C60" s="34">
        <v>4.8</v>
      </c>
      <c r="D60" s="34">
        <v>30</v>
      </c>
      <c r="E60" s="190">
        <v>30</v>
      </c>
      <c r="F60" s="190">
        <v>19.8</v>
      </c>
      <c r="G60" s="190">
        <v>4.2</v>
      </c>
      <c r="H60" s="77">
        <f t="shared" si="0"/>
        <v>-15.600000000000001</v>
      </c>
      <c r="I60" s="77">
        <f t="shared" si="1"/>
        <v>14.000000000000002</v>
      </c>
      <c r="J60" s="77">
        <f t="shared" si="2"/>
        <v>21.21212121212121</v>
      </c>
      <c r="K60" s="191">
        <f t="shared" si="3"/>
        <v>-0.5999999999999996</v>
      </c>
    </row>
    <row r="61" spans="1:11" s="189" customFormat="1" ht="20.25">
      <c r="A61" s="157">
        <v>24000000</v>
      </c>
      <c r="B61" s="28" t="s">
        <v>77</v>
      </c>
      <c r="C61" s="34">
        <f>SUM(C62,C63)</f>
        <v>242.3</v>
      </c>
      <c r="D61" s="34">
        <f>SUM(D62,D63)</f>
        <v>5.5</v>
      </c>
      <c r="E61" s="190">
        <f>SUM(E62,E63)</f>
        <v>536.6</v>
      </c>
      <c r="F61" s="190">
        <f>SUM(F62,F63)</f>
        <v>535.6</v>
      </c>
      <c r="G61" s="190">
        <f>SUM(G62,G63)</f>
        <v>541.8</v>
      </c>
      <c r="H61" s="77">
        <f t="shared" si="0"/>
        <v>6.199999999999932</v>
      </c>
      <c r="I61" s="77">
        <f t="shared" si="1"/>
        <v>100.96906448005963</v>
      </c>
      <c r="J61" s="77">
        <f t="shared" si="2"/>
        <v>101.15758028379386</v>
      </c>
      <c r="K61" s="191">
        <f t="shared" si="3"/>
        <v>299.49999999999994</v>
      </c>
    </row>
    <row r="62" spans="1:11" s="189" customFormat="1" ht="22.5" customHeight="1">
      <c r="A62" s="151" t="s">
        <v>104</v>
      </c>
      <c r="B62" s="30" t="s">
        <v>8</v>
      </c>
      <c r="C62" s="33">
        <v>239.3</v>
      </c>
      <c r="D62" s="33">
        <v>5.5</v>
      </c>
      <c r="E62" s="185">
        <v>536.6</v>
      </c>
      <c r="F62" s="185">
        <v>535.6</v>
      </c>
      <c r="G62" s="185">
        <v>541.8</v>
      </c>
      <c r="H62" s="183">
        <f t="shared" si="0"/>
        <v>6.199999999999932</v>
      </c>
      <c r="I62" s="183">
        <f t="shared" si="1"/>
        <v>100.96906448005963</v>
      </c>
      <c r="J62" s="183">
        <f t="shared" si="2"/>
        <v>101.15758028379386</v>
      </c>
      <c r="K62" s="188">
        <f t="shared" si="3"/>
        <v>302.49999999999994</v>
      </c>
    </row>
    <row r="63" spans="1:11" s="189" customFormat="1" ht="105" customHeight="1">
      <c r="A63" s="162">
        <v>24062200</v>
      </c>
      <c r="B63" s="153" t="s">
        <v>160</v>
      </c>
      <c r="C63" s="33">
        <v>3</v>
      </c>
      <c r="D63" s="33">
        <v>0</v>
      </c>
      <c r="E63" s="185">
        <v>0</v>
      </c>
      <c r="F63" s="185">
        <v>0</v>
      </c>
      <c r="G63" s="185">
        <v>0</v>
      </c>
      <c r="H63" s="183">
        <f t="shared" si="0"/>
        <v>0</v>
      </c>
      <c r="I63" s="183">
        <f t="shared" si="1"/>
        <v>0</v>
      </c>
      <c r="J63" s="183">
        <f t="shared" si="2"/>
      </c>
      <c r="K63" s="188">
        <f t="shared" si="3"/>
        <v>-3</v>
      </c>
    </row>
    <row r="64" spans="1:11" s="114" customFormat="1" ht="20.25" hidden="1">
      <c r="A64" s="160" t="s">
        <v>105</v>
      </c>
      <c r="B64" s="28" t="s">
        <v>106</v>
      </c>
      <c r="C64" s="34">
        <f>SUM(C65)</f>
        <v>0</v>
      </c>
      <c r="D64" s="34"/>
      <c r="E64" s="34">
        <f>SUM(E65)</f>
        <v>0</v>
      </c>
      <c r="F64" s="34"/>
      <c r="G64" s="34">
        <f>SUM(G65)</f>
        <v>0</v>
      </c>
      <c r="H64" s="77">
        <f t="shared" si="0"/>
        <v>0</v>
      </c>
      <c r="I64" s="77">
        <f t="shared" si="1"/>
        <v>0</v>
      </c>
      <c r="J64" s="77">
        <f t="shared" si="2"/>
      </c>
      <c r="K64" s="188">
        <f t="shared" si="3"/>
        <v>0</v>
      </c>
    </row>
    <row r="65" spans="1:11" s="114" customFormat="1" ht="10.5" customHeight="1" hidden="1">
      <c r="A65" s="151" t="s">
        <v>164</v>
      </c>
      <c r="B65" s="153" t="s">
        <v>165</v>
      </c>
      <c r="C65" s="33">
        <v>0</v>
      </c>
      <c r="D65" s="33"/>
      <c r="E65" s="185">
        <v>0</v>
      </c>
      <c r="F65" s="185"/>
      <c r="G65" s="185">
        <v>0</v>
      </c>
      <c r="H65" s="77">
        <f t="shared" si="0"/>
        <v>0</v>
      </c>
      <c r="I65" s="77">
        <f t="shared" si="1"/>
        <v>0</v>
      </c>
      <c r="J65" s="77">
        <f t="shared" si="2"/>
      </c>
      <c r="K65" s="188">
        <f t="shared" si="3"/>
        <v>0</v>
      </c>
    </row>
    <row r="66" spans="1:11" s="116" customFormat="1" ht="26.25" customHeight="1">
      <c r="A66" s="163"/>
      <c r="B66" s="164" t="s">
        <v>53</v>
      </c>
      <c r="C66" s="35">
        <f>C7+C43+C64</f>
        <v>96853.9</v>
      </c>
      <c r="D66" s="35">
        <f>D7+D43+D64</f>
        <v>134851.7</v>
      </c>
      <c r="E66" s="35">
        <f>E7+E43+E64</f>
        <v>164315.3</v>
      </c>
      <c r="F66" s="35">
        <f>F7+F43+F64</f>
        <v>128718.5</v>
      </c>
      <c r="G66" s="35">
        <f>G7+G43+G64</f>
        <v>151788.5</v>
      </c>
      <c r="H66" s="77">
        <f t="shared" si="0"/>
        <v>23070</v>
      </c>
      <c r="I66" s="77">
        <f t="shared" si="1"/>
        <v>92.37636422171278</v>
      </c>
      <c r="J66" s="77">
        <f t="shared" si="2"/>
        <v>117.9228316054025</v>
      </c>
      <c r="K66" s="191">
        <f t="shared" si="3"/>
        <v>54934.600000000006</v>
      </c>
    </row>
    <row r="67" spans="1:11" s="116" customFormat="1" ht="26.25" customHeight="1">
      <c r="A67" s="165">
        <v>40000000</v>
      </c>
      <c r="B67" s="26" t="s">
        <v>52</v>
      </c>
      <c r="C67" s="194">
        <f>C68+C69+C86+C81</f>
        <v>50373.7</v>
      </c>
      <c r="D67" s="194">
        <f>D68+D69+D86+D81</f>
        <v>58997</v>
      </c>
      <c r="E67" s="194">
        <f>E68+E69+E86+E81</f>
        <v>59437.1</v>
      </c>
      <c r="F67" s="194">
        <f>F68+F69+F86+F81</f>
        <v>45476.899999999994</v>
      </c>
      <c r="G67" s="194">
        <f>G68+G69+G86+G81</f>
        <v>45476.899999999994</v>
      </c>
      <c r="H67" s="77">
        <f t="shared" si="0"/>
        <v>0</v>
      </c>
      <c r="I67" s="77">
        <f t="shared" si="1"/>
        <v>76.51264950678951</v>
      </c>
      <c r="J67" s="77">
        <f t="shared" si="2"/>
        <v>100</v>
      </c>
      <c r="K67" s="191">
        <f t="shared" si="3"/>
        <v>-4896.800000000003</v>
      </c>
    </row>
    <row r="68" spans="1:11" s="117" customFormat="1" ht="26.25" customHeight="1">
      <c r="A68" s="166">
        <v>41020100</v>
      </c>
      <c r="B68" s="167" t="s">
        <v>166</v>
      </c>
      <c r="C68" s="34">
        <v>6914.7</v>
      </c>
      <c r="D68" s="34">
        <v>10863.6</v>
      </c>
      <c r="E68" s="34">
        <v>10863.6</v>
      </c>
      <c r="F68" s="34">
        <v>8147.7</v>
      </c>
      <c r="G68" s="34">
        <v>8147.7</v>
      </c>
      <c r="H68" s="77">
        <f t="shared" si="0"/>
        <v>0</v>
      </c>
      <c r="I68" s="77">
        <f t="shared" si="1"/>
        <v>75</v>
      </c>
      <c r="J68" s="77">
        <f t="shared" si="2"/>
        <v>100</v>
      </c>
      <c r="K68" s="191">
        <f t="shared" si="3"/>
        <v>1233</v>
      </c>
    </row>
    <row r="69" spans="1:11" s="114" customFormat="1" ht="20.25" customHeight="1">
      <c r="A69" s="168">
        <v>41030000</v>
      </c>
      <c r="B69" s="155" t="s">
        <v>153</v>
      </c>
      <c r="C69" s="186">
        <f>SUM(C70:C80)</f>
        <v>39905.1</v>
      </c>
      <c r="D69" s="186">
        <f>SUM(D70:D80)</f>
        <v>46994.6</v>
      </c>
      <c r="E69" s="186">
        <f>SUM(E70:E80)</f>
        <v>46994.6</v>
      </c>
      <c r="F69" s="186">
        <f>SUM(F70:F80)</f>
        <v>36072.6</v>
      </c>
      <c r="G69" s="186">
        <f>SUM(G70:G80)</f>
        <v>36072.6</v>
      </c>
      <c r="H69" s="77">
        <f t="shared" si="0"/>
        <v>0</v>
      </c>
      <c r="I69" s="77">
        <f t="shared" si="1"/>
        <v>76.7590318887702</v>
      </c>
      <c r="J69" s="77">
        <f t="shared" si="2"/>
        <v>100</v>
      </c>
      <c r="K69" s="191">
        <f t="shared" si="3"/>
        <v>-3832.5</v>
      </c>
    </row>
    <row r="70" spans="1:11" s="114" customFormat="1" ht="39" customHeight="1" hidden="1" thickBot="1">
      <c r="A70" s="162"/>
      <c r="B70" s="153"/>
      <c r="C70" s="187"/>
      <c r="D70" s="187"/>
      <c r="E70" s="187"/>
      <c r="F70" s="187"/>
      <c r="G70" s="187"/>
      <c r="H70" s="77">
        <f t="shared" si="0"/>
        <v>0</v>
      </c>
      <c r="I70" s="77">
        <f t="shared" si="1"/>
        <v>0</v>
      </c>
      <c r="J70" s="77">
        <f t="shared" si="2"/>
      </c>
      <c r="K70" s="188">
        <f t="shared" si="3"/>
        <v>0</v>
      </c>
    </row>
    <row r="71" spans="1:11" s="114" customFormat="1" ht="42" customHeight="1">
      <c r="A71" s="162">
        <v>41033900</v>
      </c>
      <c r="B71" s="153" t="s">
        <v>78</v>
      </c>
      <c r="C71" s="187">
        <v>39905.1</v>
      </c>
      <c r="D71" s="187">
        <v>46994.6</v>
      </c>
      <c r="E71" s="187">
        <v>46994.6</v>
      </c>
      <c r="F71" s="187">
        <v>36072.6</v>
      </c>
      <c r="G71" s="187">
        <v>36072.6</v>
      </c>
      <c r="H71" s="77">
        <f t="shared" si="0"/>
        <v>0</v>
      </c>
      <c r="I71" s="183">
        <f t="shared" si="1"/>
        <v>76.7590318887702</v>
      </c>
      <c r="J71" s="183">
        <f t="shared" si="2"/>
        <v>100</v>
      </c>
      <c r="K71" s="188">
        <f t="shared" si="3"/>
        <v>-3832.5</v>
      </c>
    </row>
    <row r="72" spans="1:11" s="114" customFormat="1" ht="20.25" customHeight="1" hidden="1" thickBot="1">
      <c r="A72" s="149">
        <v>41034200</v>
      </c>
      <c r="B72" s="153" t="s">
        <v>158</v>
      </c>
      <c r="C72" s="187">
        <v>0</v>
      </c>
      <c r="D72" s="187"/>
      <c r="E72" s="187">
        <v>0</v>
      </c>
      <c r="F72" s="187"/>
      <c r="G72" s="187">
        <v>0</v>
      </c>
      <c r="H72" s="77">
        <f t="shared" si="0"/>
        <v>0</v>
      </c>
      <c r="I72" s="183">
        <f t="shared" si="1"/>
        <v>0</v>
      </c>
      <c r="J72" s="183">
        <f t="shared" si="2"/>
      </c>
      <c r="K72" s="188">
        <f t="shared" si="3"/>
        <v>0</v>
      </c>
    </row>
    <row r="73" spans="1:11" s="114" customFormat="1" ht="19.5" customHeight="1" hidden="1" thickBot="1">
      <c r="A73" s="151"/>
      <c r="B73" s="30"/>
      <c r="C73" s="195"/>
      <c r="D73" s="195"/>
      <c r="E73" s="185"/>
      <c r="F73" s="185"/>
      <c r="G73" s="185"/>
      <c r="H73" s="77">
        <f t="shared" si="0"/>
        <v>0</v>
      </c>
      <c r="I73" s="183">
        <f t="shared" si="1"/>
        <v>0</v>
      </c>
      <c r="J73" s="183">
        <f t="shared" si="2"/>
      </c>
      <c r="K73" s="188">
        <f t="shared" si="3"/>
        <v>0</v>
      </c>
    </row>
    <row r="74" spans="1:11" s="114" customFormat="1" ht="23.25" customHeight="1" hidden="1">
      <c r="A74" s="168">
        <v>41040000</v>
      </c>
      <c r="B74" s="155" t="s">
        <v>159</v>
      </c>
      <c r="C74" s="186">
        <f>SUM(C75,C76)</f>
        <v>0</v>
      </c>
      <c r="D74" s="186"/>
      <c r="E74" s="186">
        <f>SUM(E75,E76)</f>
        <v>0</v>
      </c>
      <c r="F74" s="186"/>
      <c r="G74" s="186">
        <f>SUM(G75,G76)</f>
        <v>0</v>
      </c>
      <c r="H74" s="77">
        <f aca="true" t="shared" si="4" ref="H74:H80">G74-F74</f>
        <v>0</v>
      </c>
      <c r="I74" s="183">
        <f aca="true" t="shared" si="5" ref="I74:I80">IF(E74=0,0,G74/E74*100)</f>
        <v>0</v>
      </c>
      <c r="J74" s="183">
        <f aca="true" t="shared" si="6" ref="J74:J80">IF(F74=0,"",$G74/F74*100)</f>
      </c>
      <c r="K74" s="188">
        <f aca="true" t="shared" si="7" ref="K74:K80">G74-C74</f>
        <v>0</v>
      </c>
    </row>
    <row r="75" spans="1:11" s="114" customFormat="1" ht="18" customHeight="1" hidden="1">
      <c r="A75" s="168"/>
      <c r="B75" s="153"/>
      <c r="C75" s="187"/>
      <c r="D75" s="187"/>
      <c r="E75" s="187"/>
      <c r="F75" s="187"/>
      <c r="G75" s="187"/>
      <c r="H75" s="77">
        <f t="shared" si="4"/>
        <v>0</v>
      </c>
      <c r="I75" s="183">
        <f t="shared" si="5"/>
        <v>0</v>
      </c>
      <c r="J75" s="183">
        <f t="shared" si="6"/>
      </c>
      <c r="K75" s="188">
        <f t="shared" si="7"/>
        <v>0</v>
      </c>
    </row>
    <row r="76" spans="1:11" s="114" customFormat="1" ht="30.75" customHeight="1" hidden="1">
      <c r="A76" s="162"/>
      <c r="B76" s="153"/>
      <c r="C76" s="195"/>
      <c r="D76" s="195"/>
      <c r="E76" s="185"/>
      <c r="F76" s="185"/>
      <c r="G76" s="185"/>
      <c r="H76" s="77">
        <f t="shared" si="4"/>
        <v>0</v>
      </c>
      <c r="I76" s="183">
        <f t="shared" si="5"/>
        <v>0</v>
      </c>
      <c r="J76" s="183">
        <f t="shared" si="6"/>
      </c>
      <c r="K76" s="188">
        <f t="shared" si="7"/>
        <v>0</v>
      </c>
    </row>
    <row r="77" spans="1:11" s="114" customFormat="1" ht="54.75" customHeight="1" hidden="1">
      <c r="A77" s="162">
        <v>41034500</v>
      </c>
      <c r="B77" s="169" t="s">
        <v>301</v>
      </c>
      <c r="C77" s="195">
        <v>0</v>
      </c>
      <c r="D77" s="195"/>
      <c r="E77" s="185">
        <v>0</v>
      </c>
      <c r="F77" s="185"/>
      <c r="G77" s="185">
        <v>0</v>
      </c>
      <c r="H77" s="77">
        <f t="shared" si="4"/>
        <v>0</v>
      </c>
      <c r="I77" s="183">
        <f t="shared" si="5"/>
        <v>0</v>
      </c>
      <c r="J77" s="183">
        <f t="shared" si="6"/>
      </c>
      <c r="K77" s="188">
        <f t="shared" si="7"/>
        <v>0</v>
      </c>
    </row>
    <row r="78" spans="1:11" s="114" customFormat="1" ht="53.25" customHeight="1" hidden="1">
      <c r="A78" s="162">
        <v>41035500</v>
      </c>
      <c r="B78" s="169" t="s">
        <v>302</v>
      </c>
      <c r="C78" s="195">
        <v>0</v>
      </c>
      <c r="D78" s="195"/>
      <c r="E78" s="185">
        <v>0</v>
      </c>
      <c r="F78" s="185"/>
      <c r="G78" s="185">
        <v>0</v>
      </c>
      <c r="H78" s="77">
        <f t="shared" si="4"/>
        <v>0</v>
      </c>
      <c r="I78" s="183">
        <f t="shared" si="5"/>
        <v>0</v>
      </c>
      <c r="J78" s="183">
        <f t="shared" si="6"/>
      </c>
      <c r="K78" s="188">
        <f t="shared" si="7"/>
        <v>0</v>
      </c>
    </row>
    <row r="79" spans="1:11" s="114" customFormat="1" ht="81" customHeight="1" hidden="1">
      <c r="A79" s="162">
        <v>41034500</v>
      </c>
      <c r="B79" s="153" t="s">
        <v>301</v>
      </c>
      <c r="C79" s="195">
        <v>0</v>
      </c>
      <c r="D79" s="195"/>
      <c r="E79" s="185"/>
      <c r="F79" s="185"/>
      <c r="G79" s="185"/>
      <c r="H79" s="77">
        <f t="shared" si="4"/>
        <v>0</v>
      </c>
      <c r="I79" s="183">
        <f t="shared" si="5"/>
        <v>0</v>
      </c>
      <c r="J79" s="183">
        <f t="shared" si="6"/>
      </c>
      <c r="K79" s="188">
        <f t="shared" si="7"/>
        <v>0</v>
      </c>
    </row>
    <row r="80" spans="1:11" s="114" customFormat="1" ht="90.75" customHeight="1" hidden="1">
      <c r="A80" s="162">
        <v>41035500</v>
      </c>
      <c r="B80" s="153" t="s">
        <v>302</v>
      </c>
      <c r="C80" s="195">
        <v>0</v>
      </c>
      <c r="D80" s="195"/>
      <c r="E80" s="185"/>
      <c r="F80" s="185"/>
      <c r="G80" s="185"/>
      <c r="H80" s="77">
        <f t="shared" si="4"/>
        <v>0</v>
      </c>
      <c r="I80" s="183">
        <f t="shared" si="5"/>
        <v>0</v>
      </c>
      <c r="J80" s="183">
        <f t="shared" si="6"/>
      </c>
      <c r="K80" s="188">
        <f t="shared" si="7"/>
        <v>0</v>
      </c>
    </row>
    <row r="81" spans="1:11" s="114" customFormat="1" ht="39.75" customHeight="1">
      <c r="A81" s="168">
        <v>41040000</v>
      </c>
      <c r="B81" s="155" t="s">
        <v>170</v>
      </c>
      <c r="C81" s="196">
        <v>2220</v>
      </c>
      <c r="D81" s="196">
        <f>D83+D85</f>
        <v>0</v>
      </c>
      <c r="E81" s="196">
        <f>E83+E85+E84</f>
        <v>0</v>
      </c>
      <c r="F81" s="196">
        <f>F83+F85+F84</f>
        <v>0</v>
      </c>
      <c r="G81" s="196">
        <f>G83+G85+G84</f>
        <v>0</v>
      </c>
      <c r="H81" s="77">
        <f aca="true" t="shared" si="8" ref="H81:H153">G81-F81</f>
        <v>0</v>
      </c>
      <c r="I81" s="77">
        <f>IF(E81=0,0,G81/E81*100)</f>
        <v>0</v>
      </c>
      <c r="J81" s="77">
        <f aca="true" t="shared" si="9" ref="J81:J105">IF(F81=0,"",$G81/F81*100)</f>
      </c>
      <c r="K81" s="191">
        <f aca="true" t="shared" si="10" ref="K81:K103">G81-C81</f>
        <v>-2220</v>
      </c>
    </row>
    <row r="82" spans="1:11" s="114" customFormat="1" ht="101.25" hidden="1">
      <c r="A82" s="162">
        <v>41040200</v>
      </c>
      <c r="B82" s="153" t="s">
        <v>171</v>
      </c>
      <c r="C82" s="195">
        <v>0</v>
      </c>
      <c r="D82" s="195"/>
      <c r="E82" s="185">
        <v>0</v>
      </c>
      <c r="F82" s="185"/>
      <c r="G82" s="185">
        <v>0</v>
      </c>
      <c r="H82" s="77">
        <f t="shared" si="8"/>
        <v>0</v>
      </c>
      <c r="I82" s="77">
        <f>IF(E82=0,0,G82/E82*100)</f>
        <v>0</v>
      </c>
      <c r="J82" s="77">
        <f t="shared" si="9"/>
      </c>
      <c r="K82" s="191">
        <f t="shared" si="10"/>
        <v>0</v>
      </c>
    </row>
    <row r="83" spans="1:11" s="114" customFormat="1" ht="101.25" customHeight="1" hidden="1">
      <c r="A83" s="162">
        <v>41040200</v>
      </c>
      <c r="B83" s="153" t="s">
        <v>171</v>
      </c>
      <c r="C83" s="195">
        <v>0</v>
      </c>
      <c r="D83" s="195"/>
      <c r="E83" s="185"/>
      <c r="F83" s="185"/>
      <c r="G83" s="185"/>
      <c r="H83" s="77"/>
      <c r="I83" s="77">
        <f>IF(E83=0,0,G83/E83*100)</f>
        <v>0</v>
      </c>
      <c r="J83" s="77">
        <f t="shared" si="9"/>
      </c>
      <c r="K83" s="191">
        <f t="shared" si="10"/>
        <v>0</v>
      </c>
    </row>
    <row r="84" spans="1:11" s="114" customFormat="1" ht="28.5" customHeight="1" hidden="1">
      <c r="A84" s="162">
        <v>41040400</v>
      </c>
      <c r="B84" s="159" t="s">
        <v>394</v>
      </c>
      <c r="C84" s="195"/>
      <c r="D84" s="195"/>
      <c r="E84" s="185">
        <v>0</v>
      </c>
      <c r="F84" s="185">
        <v>0</v>
      </c>
      <c r="G84" s="185">
        <v>0</v>
      </c>
      <c r="H84" s="77"/>
      <c r="I84" s="77"/>
      <c r="J84" s="77"/>
      <c r="K84" s="191"/>
    </row>
    <row r="85" spans="1:11" s="114" customFormat="1" ht="141" customHeight="1">
      <c r="A85" s="170">
        <v>41040500</v>
      </c>
      <c r="B85" s="153" t="s">
        <v>410</v>
      </c>
      <c r="C85" s="195">
        <v>2220</v>
      </c>
      <c r="D85" s="195">
        <v>0</v>
      </c>
      <c r="E85" s="185">
        <v>0</v>
      </c>
      <c r="F85" s="185">
        <v>0</v>
      </c>
      <c r="G85" s="185">
        <v>0</v>
      </c>
      <c r="H85" s="183">
        <f t="shared" si="8"/>
        <v>0</v>
      </c>
      <c r="I85" s="183">
        <f aca="true" t="shared" si="11" ref="I85:I103">IF(E85=0,0,G85/E85*100)</f>
        <v>0</v>
      </c>
      <c r="J85" s="183">
        <f t="shared" si="9"/>
      </c>
      <c r="K85" s="197">
        <f t="shared" si="10"/>
        <v>-2220</v>
      </c>
    </row>
    <row r="86" spans="1:11" s="114" customFormat="1" ht="39" customHeight="1">
      <c r="A86" s="168">
        <v>41050000</v>
      </c>
      <c r="B86" s="155" t="s">
        <v>154</v>
      </c>
      <c r="C86" s="196">
        <f>SUM(C87:C101)</f>
        <v>1333.8999999999999</v>
      </c>
      <c r="D86" s="196">
        <f>SUM(D87:D101)</f>
        <v>1138.8</v>
      </c>
      <c r="E86" s="196">
        <f>SUM(E87:E102)</f>
        <v>1578.8999999999999</v>
      </c>
      <c r="F86" s="196">
        <f>SUM(F87:F102)</f>
        <v>1256.6</v>
      </c>
      <c r="G86" s="196">
        <f>SUM(G87:G102)</f>
        <v>1256.6</v>
      </c>
      <c r="H86" s="77">
        <f t="shared" si="8"/>
        <v>0</v>
      </c>
      <c r="I86" s="77">
        <f t="shared" si="11"/>
        <v>79.58705427829503</v>
      </c>
      <c r="J86" s="77">
        <f t="shared" si="9"/>
        <v>100</v>
      </c>
      <c r="K86" s="191">
        <f t="shared" si="10"/>
        <v>-77.29999999999995</v>
      </c>
    </row>
    <row r="87" spans="1:11" s="114" customFormat="1" ht="25.5" customHeight="1" hidden="1">
      <c r="A87" s="162"/>
      <c r="B87" s="171"/>
      <c r="C87" s="195"/>
      <c r="D87" s="195"/>
      <c r="E87" s="185"/>
      <c r="F87" s="185"/>
      <c r="G87" s="185"/>
      <c r="H87" s="77">
        <f t="shared" si="8"/>
        <v>0</v>
      </c>
      <c r="I87" s="77">
        <f t="shared" si="11"/>
        <v>0</v>
      </c>
      <c r="J87" s="77">
        <f t="shared" si="9"/>
      </c>
      <c r="K87" s="188">
        <f t="shared" si="10"/>
        <v>0</v>
      </c>
    </row>
    <row r="88" spans="1:11" s="114" customFormat="1" ht="21.75" customHeight="1" hidden="1">
      <c r="A88" s="162"/>
      <c r="B88" s="153"/>
      <c r="C88" s="195"/>
      <c r="D88" s="195"/>
      <c r="E88" s="185"/>
      <c r="F88" s="185"/>
      <c r="G88" s="185"/>
      <c r="H88" s="77">
        <f t="shared" si="8"/>
        <v>0</v>
      </c>
      <c r="I88" s="77">
        <f t="shared" si="11"/>
        <v>0</v>
      </c>
      <c r="J88" s="77">
        <f t="shared" si="9"/>
      </c>
      <c r="K88" s="188">
        <f t="shared" si="10"/>
        <v>0</v>
      </c>
    </row>
    <row r="89" spans="1:11" s="114" customFormat="1" ht="29.25" customHeight="1" hidden="1">
      <c r="A89" s="162"/>
      <c r="B89" s="153"/>
      <c r="C89" s="195"/>
      <c r="D89" s="195"/>
      <c r="E89" s="185"/>
      <c r="F89" s="185"/>
      <c r="G89" s="185"/>
      <c r="H89" s="77">
        <f t="shared" si="8"/>
        <v>0</v>
      </c>
      <c r="I89" s="77">
        <f t="shared" si="11"/>
        <v>0</v>
      </c>
      <c r="J89" s="77">
        <f t="shared" si="9"/>
      </c>
      <c r="K89" s="188">
        <f t="shared" si="10"/>
        <v>0</v>
      </c>
    </row>
    <row r="90" spans="1:11" s="114" customFormat="1" ht="18" customHeight="1" hidden="1">
      <c r="A90" s="162"/>
      <c r="B90" s="172"/>
      <c r="C90" s="198"/>
      <c r="D90" s="198"/>
      <c r="E90" s="185"/>
      <c r="F90" s="185"/>
      <c r="G90" s="185"/>
      <c r="H90" s="77">
        <f t="shared" si="8"/>
        <v>0</v>
      </c>
      <c r="I90" s="77">
        <f t="shared" si="11"/>
        <v>0</v>
      </c>
      <c r="J90" s="77">
        <f t="shared" si="9"/>
      </c>
      <c r="K90" s="188">
        <f t="shared" si="10"/>
        <v>0</v>
      </c>
    </row>
    <row r="91" spans="1:11" s="114" customFormat="1" ht="27.75" customHeight="1" hidden="1">
      <c r="A91" s="152"/>
      <c r="B91" s="153"/>
      <c r="C91" s="198"/>
      <c r="D91" s="198"/>
      <c r="E91" s="185"/>
      <c r="F91" s="185"/>
      <c r="G91" s="185"/>
      <c r="H91" s="77">
        <f t="shared" si="8"/>
        <v>0</v>
      </c>
      <c r="I91" s="77">
        <f t="shared" si="11"/>
        <v>0</v>
      </c>
      <c r="J91" s="77">
        <f t="shared" si="9"/>
      </c>
      <c r="K91" s="188">
        <f t="shared" si="10"/>
        <v>0</v>
      </c>
    </row>
    <row r="92" spans="1:11" s="114" customFormat="1" ht="35.25" customHeight="1" hidden="1">
      <c r="A92" s="162"/>
      <c r="B92" s="153"/>
      <c r="C92" s="187"/>
      <c r="D92" s="187"/>
      <c r="E92" s="185"/>
      <c r="F92" s="185"/>
      <c r="G92" s="185"/>
      <c r="H92" s="77">
        <f t="shared" si="8"/>
        <v>0</v>
      </c>
      <c r="I92" s="77">
        <f t="shared" si="11"/>
        <v>0</v>
      </c>
      <c r="J92" s="77">
        <f t="shared" si="9"/>
      </c>
      <c r="K92" s="188">
        <f t="shared" si="10"/>
        <v>0</v>
      </c>
    </row>
    <row r="93" spans="1:11" s="114" customFormat="1" ht="62.25" customHeight="1">
      <c r="A93" s="162">
        <v>41051000</v>
      </c>
      <c r="B93" s="173" t="s">
        <v>190</v>
      </c>
      <c r="C93" s="187">
        <v>853.8</v>
      </c>
      <c r="D93" s="187">
        <v>1099.6</v>
      </c>
      <c r="E93" s="185">
        <v>1099.6</v>
      </c>
      <c r="F93" s="185">
        <v>843.2</v>
      </c>
      <c r="G93" s="185">
        <v>843.2</v>
      </c>
      <c r="H93" s="183">
        <f t="shared" si="8"/>
        <v>0</v>
      </c>
      <c r="I93" s="183">
        <f t="shared" si="11"/>
        <v>76.6824299745362</v>
      </c>
      <c r="J93" s="183">
        <f t="shared" si="9"/>
        <v>100</v>
      </c>
      <c r="K93" s="188">
        <f t="shared" si="10"/>
        <v>-10.599999999999909</v>
      </c>
    </row>
    <row r="94" spans="1:13" s="114" customFormat="1" ht="84.75" customHeight="1">
      <c r="A94" s="162">
        <v>41051200</v>
      </c>
      <c r="B94" s="173" t="s">
        <v>155</v>
      </c>
      <c r="C94" s="187">
        <v>202.3</v>
      </c>
      <c r="D94" s="187">
        <v>0</v>
      </c>
      <c r="E94" s="185">
        <v>156</v>
      </c>
      <c r="F94" s="185">
        <v>117</v>
      </c>
      <c r="G94" s="185">
        <v>117</v>
      </c>
      <c r="H94" s="183">
        <f t="shared" si="8"/>
        <v>0</v>
      </c>
      <c r="I94" s="183">
        <f t="shared" si="11"/>
        <v>75</v>
      </c>
      <c r="J94" s="183">
        <f t="shared" si="9"/>
        <v>100</v>
      </c>
      <c r="K94" s="188">
        <f t="shared" si="10"/>
        <v>-85.30000000000001</v>
      </c>
      <c r="M94" s="115"/>
    </row>
    <row r="95" spans="1:13" s="114" customFormat="1" ht="81.75" customHeight="1" hidden="1">
      <c r="A95" s="162">
        <v>41051400</v>
      </c>
      <c r="B95" s="173" t="s">
        <v>168</v>
      </c>
      <c r="C95" s="187">
        <v>0</v>
      </c>
      <c r="D95" s="187"/>
      <c r="E95" s="185">
        <v>0</v>
      </c>
      <c r="F95" s="185"/>
      <c r="G95" s="185">
        <v>0</v>
      </c>
      <c r="H95" s="183">
        <f t="shared" si="8"/>
        <v>0</v>
      </c>
      <c r="I95" s="183">
        <f t="shared" si="11"/>
        <v>0</v>
      </c>
      <c r="J95" s="183">
        <f t="shared" si="9"/>
      </c>
      <c r="K95" s="188">
        <f t="shared" si="10"/>
        <v>0</v>
      </c>
      <c r="M95" s="115"/>
    </row>
    <row r="96" spans="1:13" s="114" customFormat="1" ht="61.5" customHeight="1" hidden="1">
      <c r="A96" s="162">
        <v>41051500</v>
      </c>
      <c r="B96" s="173" t="s">
        <v>167</v>
      </c>
      <c r="C96" s="187">
        <v>0</v>
      </c>
      <c r="D96" s="187"/>
      <c r="E96" s="185">
        <v>0</v>
      </c>
      <c r="F96" s="185"/>
      <c r="G96" s="185">
        <v>0</v>
      </c>
      <c r="H96" s="183">
        <f t="shared" si="8"/>
        <v>0</v>
      </c>
      <c r="I96" s="183">
        <f t="shared" si="11"/>
        <v>0</v>
      </c>
      <c r="J96" s="183">
        <f t="shared" si="9"/>
      </c>
      <c r="K96" s="188">
        <f t="shared" si="10"/>
        <v>0</v>
      </c>
      <c r="M96" s="115"/>
    </row>
    <row r="97" spans="1:13" s="114" customFormat="1" ht="11.25" customHeight="1" hidden="1">
      <c r="A97" s="152">
        <v>41053000</v>
      </c>
      <c r="B97" s="173" t="s">
        <v>172</v>
      </c>
      <c r="C97" s="187">
        <v>0</v>
      </c>
      <c r="D97" s="187"/>
      <c r="E97" s="185">
        <v>0</v>
      </c>
      <c r="F97" s="185"/>
      <c r="G97" s="185">
        <v>0</v>
      </c>
      <c r="H97" s="183">
        <f t="shared" si="8"/>
        <v>0</v>
      </c>
      <c r="I97" s="183">
        <f t="shared" si="11"/>
        <v>0</v>
      </c>
      <c r="J97" s="183">
        <f t="shared" si="9"/>
      </c>
      <c r="K97" s="188">
        <f t="shared" si="10"/>
        <v>0</v>
      </c>
      <c r="M97" s="115"/>
    </row>
    <row r="98" spans="1:13" s="114" customFormat="1" ht="83.25" customHeight="1">
      <c r="A98" s="152">
        <v>41051400</v>
      </c>
      <c r="B98" s="173" t="s">
        <v>168</v>
      </c>
      <c r="C98" s="187">
        <v>0</v>
      </c>
      <c r="D98" s="187"/>
      <c r="E98" s="185"/>
      <c r="F98" s="185"/>
      <c r="G98" s="185"/>
      <c r="H98" s="183">
        <f t="shared" si="8"/>
        <v>0</v>
      </c>
      <c r="I98" s="183">
        <f t="shared" si="11"/>
        <v>0</v>
      </c>
      <c r="J98" s="183">
        <f t="shared" si="9"/>
      </c>
      <c r="K98" s="188">
        <f t="shared" si="10"/>
        <v>0</v>
      </c>
      <c r="M98" s="115"/>
    </row>
    <row r="99" spans="1:11" s="114" customFormat="1" ht="27" customHeight="1">
      <c r="A99" s="162">
        <v>41053900</v>
      </c>
      <c r="B99" s="173" t="s">
        <v>144</v>
      </c>
      <c r="C99" s="187">
        <v>277.8</v>
      </c>
      <c r="D99" s="187">
        <v>39.2</v>
      </c>
      <c r="E99" s="185">
        <v>246.2</v>
      </c>
      <c r="F99" s="185">
        <v>234.8</v>
      </c>
      <c r="G99" s="185">
        <v>234.8</v>
      </c>
      <c r="H99" s="183">
        <f t="shared" si="8"/>
        <v>0</v>
      </c>
      <c r="I99" s="183">
        <f t="shared" si="11"/>
        <v>95.36961819658815</v>
      </c>
      <c r="J99" s="183">
        <f t="shared" si="9"/>
        <v>100</v>
      </c>
      <c r="K99" s="188">
        <f t="shared" si="10"/>
        <v>-43</v>
      </c>
    </row>
    <row r="100" spans="1:11" s="114" customFormat="1" ht="83.25" customHeight="1">
      <c r="A100" s="162">
        <v>41055000</v>
      </c>
      <c r="B100" s="173" t="s">
        <v>169</v>
      </c>
      <c r="C100" s="187"/>
      <c r="D100" s="187"/>
      <c r="E100" s="185"/>
      <c r="F100" s="185"/>
      <c r="G100" s="185"/>
      <c r="H100" s="183"/>
      <c r="I100" s="183"/>
      <c r="J100" s="183"/>
      <c r="K100" s="188"/>
    </row>
    <row r="101" spans="1:11" s="114" customFormat="1" ht="86.25" customHeight="1">
      <c r="A101" s="162">
        <v>41057700</v>
      </c>
      <c r="B101" s="173" t="s">
        <v>409</v>
      </c>
      <c r="C101" s="187">
        <v>0</v>
      </c>
      <c r="D101" s="187"/>
      <c r="E101" s="185">
        <v>77.1</v>
      </c>
      <c r="F101" s="185">
        <v>61.6</v>
      </c>
      <c r="G101" s="185">
        <v>61.6</v>
      </c>
      <c r="H101" s="77">
        <f t="shared" si="8"/>
        <v>0</v>
      </c>
      <c r="I101" s="77">
        <f t="shared" si="11"/>
        <v>79.89623865110246</v>
      </c>
      <c r="J101" s="77">
        <f t="shared" si="9"/>
        <v>100</v>
      </c>
      <c r="K101" s="188">
        <f t="shared" si="10"/>
        <v>61.6</v>
      </c>
    </row>
    <row r="102" spans="1:11" s="114" customFormat="1" ht="126" customHeight="1" hidden="1">
      <c r="A102" s="162">
        <v>41058800</v>
      </c>
      <c r="B102" s="173" t="s">
        <v>395</v>
      </c>
      <c r="C102" s="187"/>
      <c r="D102" s="187"/>
      <c r="E102" s="185">
        <v>0</v>
      </c>
      <c r="F102" s="185">
        <v>0</v>
      </c>
      <c r="G102" s="185">
        <v>0</v>
      </c>
      <c r="H102" s="77">
        <f t="shared" si="8"/>
        <v>0</v>
      </c>
      <c r="I102" s="77">
        <f t="shared" si="11"/>
        <v>0</v>
      </c>
      <c r="J102" s="77">
        <f t="shared" si="9"/>
      </c>
      <c r="K102" s="188"/>
    </row>
    <row r="103" spans="1:11" s="118" customFormat="1" ht="33" customHeight="1">
      <c r="A103" s="174"/>
      <c r="B103" s="175" t="s">
        <v>11</v>
      </c>
      <c r="C103" s="199">
        <f>C66+C68+C69+C81+C86</f>
        <v>147227.59999999998</v>
      </c>
      <c r="D103" s="199">
        <f>D66+D68+D69+D81+D86</f>
        <v>193848.7</v>
      </c>
      <c r="E103" s="199">
        <f>E66+E68+E69+E81+E86</f>
        <v>223752.4</v>
      </c>
      <c r="F103" s="199">
        <f>F66+F68+F69+F81+F86</f>
        <v>174195.40000000002</v>
      </c>
      <c r="G103" s="199">
        <f>G66+G68+G69+G81+G86</f>
        <v>197265.40000000002</v>
      </c>
      <c r="H103" s="77">
        <f t="shared" si="8"/>
        <v>23070</v>
      </c>
      <c r="I103" s="77">
        <f t="shared" si="11"/>
        <v>88.16236161042296</v>
      </c>
      <c r="J103" s="77">
        <f t="shared" si="9"/>
        <v>113.24374811275153</v>
      </c>
      <c r="K103" s="191">
        <f t="shared" si="10"/>
        <v>50037.80000000005</v>
      </c>
    </row>
    <row r="104" spans="1:11" s="119" customFormat="1" ht="27" customHeight="1">
      <c r="A104" s="176"/>
      <c r="B104" s="36" t="s">
        <v>22</v>
      </c>
      <c r="C104" s="200"/>
      <c r="D104" s="200"/>
      <c r="E104" s="200" t="s">
        <v>16</v>
      </c>
      <c r="F104" s="200"/>
      <c r="G104" s="200"/>
      <c r="H104" s="85">
        <f t="shared" si="8"/>
        <v>0</v>
      </c>
      <c r="I104" s="201"/>
      <c r="J104" s="85">
        <f t="shared" si="9"/>
      </c>
      <c r="K104" s="202"/>
    </row>
    <row r="105" spans="1:11" s="370" customFormat="1" ht="20.25" customHeight="1">
      <c r="A105" s="365" t="s">
        <v>133</v>
      </c>
      <c r="B105" s="366" t="s">
        <v>24</v>
      </c>
      <c r="C105" s="234">
        <f>C106+C107+C108+C109</f>
        <v>23369.4</v>
      </c>
      <c r="D105" s="234">
        <f>D106+D107+D108+D109</f>
        <v>35500.4</v>
      </c>
      <c r="E105" s="234">
        <f>E106+E107+E108+E109</f>
        <v>36526.3</v>
      </c>
      <c r="F105" s="234">
        <f>F106+F107+F108+F109</f>
        <v>32680.2</v>
      </c>
      <c r="G105" s="234">
        <f>G106+G107+G108+G109</f>
        <v>28185.499999999996</v>
      </c>
      <c r="H105" s="367">
        <f t="shared" si="8"/>
        <v>-4494.700000000004</v>
      </c>
      <c r="I105" s="368">
        <f>G105/E105</f>
        <v>0.7716494690127386</v>
      </c>
      <c r="J105" s="367">
        <f t="shared" si="9"/>
        <v>86.24641220065972</v>
      </c>
      <c r="K105" s="369">
        <f>G105-C105</f>
        <v>4816.099999999995</v>
      </c>
    </row>
    <row r="106" spans="1:11" s="378" customFormat="1" ht="82.5" customHeight="1">
      <c r="A106" s="371" t="s">
        <v>192</v>
      </c>
      <c r="B106" s="264" t="s">
        <v>193</v>
      </c>
      <c r="C106" s="372">
        <v>16871.7</v>
      </c>
      <c r="D106" s="373">
        <v>26614</v>
      </c>
      <c r="E106" s="373">
        <v>27119</v>
      </c>
      <c r="F106" s="373">
        <v>24635</v>
      </c>
      <c r="G106" s="374">
        <v>21467.8</v>
      </c>
      <c r="H106" s="375">
        <f t="shared" si="8"/>
        <v>-3167.2000000000007</v>
      </c>
      <c r="I106" s="376">
        <f>G106/E106</f>
        <v>0.7916147350566024</v>
      </c>
      <c r="J106" s="376">
        <f>G106/F106</f>
        <v>0.8714349502740004</v>
      </c>
      <c r="K106" s="377">
        <f aca="true" t="shared" si="12" ref="K106:K183">G106-C106</f>
        <v>4596.0999999999985</v>
      </c>
    </row>
    <row r="107" spans="1:11" s="378" customFormat="1" ht="60.75" customHeight="1">
      <c r="A107" s="371" t="s">
        <v>194</v>
      </c>
      <c r="B107" s="264" t="s">
        <v>195</v>
      </c>
      <c r="C107" s="374">
        <v>6282.2</v>
      </c>
      <c r="D107" s="373">
        <v>8431.4</v>
      </c>
      <c r="E107" s="373">
        <v>8721.4</v>
      </c>
      <c r="F107" s="373">
        <v>7383.4</v>
      </c>
      <c r="G107" s="374">
        <v>6334.9</v>
      </c>
      <c r="H107" s="375">
        <f t="shared" si="8"/>
        <v>-1048.5</v>
      </c>
      <c r="I107" s="376">
        <f aca="true" t="shared" si="13" ref="I107:I184">G107/E107</f>
        <v>0.7263627399270759</v>
      </c>
      <c r="J107" s="376">
        <f aca="true" t="shared" si="14" ref="J107:J184">G107/F107</f>
        <v>0.8579922528916217</v>
      </c>
      <c r="K107" s="377">
        <f t="shared" si="12"/>
        <v>52.69999999999982</v>
      </c>
    </row>
    <row r="108" spans="1:11" s="378" customFormat="1" ht="22.5" customHeight="1">
      <c r="A108" s="371" t="s">
        <v>196</v>
      </c>
      <c r="B108" s="264" t="s">
        <v>197</v>
      </c>
      <c r="C108" s="374">
        <v>215.5</v>
      </c>
      <c r="D108" s="374">
        <v>455</v>
      </c>
      <c r="E108" s="374">
        <v>685.9</v>
      </c>
      <c r="F108" s="374">
        <v>661.8</v>
      </c>
      <c r="G108" s="374">
        <v>382.8</v>
      </c>
      <c r="H108" s="375">
        <f t="shared" si="8"/>
        <v>-278.99999999999994</v>
      </c>
      <c r="I108" s="376">
        <f t="shared" si="13"/>
        <v>0.5580988482286048</v>
      </c>
      <c r="J108" s="376">
        <f t="shared" si="14"/>
        <v>0.5784224841341795</v>
      </c>
      <c r="K108" s="377">
        <f t="shared" si="12"/>
        <v>167.3</v>
      </c>
    </row>
    <row r="109" spans="1:11" s="378" customFormat="1" ht="21.75" customHeight="1" hidden="1">
      <c r="A109" s="371" t="s">
        <v>198</v>
      </c>
      <c r="B109" s="264" t="s">
        <v>199</v>
      </c>
      <c r="C109" s="374"/>
      <c r="D109" s="374"/>
      <c r="E109" s="374"/>
      <c r="F109" s="374"/>
      <c r="G109" s="374"/>
      <c r="H109" s="375">
        <f t="shared" si="8"/>
        <v>0</v>
      </c>
      <c r="I109" s="376"/>
      <c r="J109" s="376"/>
      <c r="K109" s="377">
        <f t="shared" si="12"/>
        <v>0</v>
      </c>
    </row>
    <row r="110" spans="1:11" s="382" customFormat="1" ht="23.25" customHeight="1">
      <c r="A110" s="365" t="s">
        <v>134</v>
      </c>
      <c r="B110" s="379" t="s">
        <v>25</v>
      </c>
      <c r="C110" s="234">
        <f>C111+C112+C113+C114+C115+C116+C117+C118+C119+C120+C123+C125+C126+C129+C130+C121+C127+C128+C122+C131</f>
        <v>76957.80000000002</v>
      </c>
      <c r="D110" s="234">
        <f>D111+D112+D113+D114+D115+D116+D117+D118+D119+D120+D123+D125+D126+D129+D130+D121+D127+D128+D122+D131</f>
        <v>94348.40000000001</v>
      </c>
      <c r="E110" s="234">
        <f>E111+E112+E113+E114+E115+E116+E117+E118+E119+E120+E123+E125+E126+E129+E130+E121+E127+E128+E122+E131</f>
        <v>102201.7</v>
      </c>
      <c r="F110" s="234">
        <f>F111+F112+F113+F114+F115+F116+F117+F118+F119+F120+F123+F125+F126+F129+F130+F121+F127+F128+F122+F131</f>
        <v>82959.40000000001</v>
      </c>
      <c r="G110" s="234">
        <f>G111+G112+G113+G114+G115+G116+G117+G118+G119+G120+G123+G125+G126+G129+G130+G121+G127+G128+G122+G131</f>
        <v>72657.7</v>
      </c>
      <c r="H110" s="367">
        <f t="shared" si="8"/>
        <v>-10301.700000000012</v>
      </c>
      <c r="I110" s="380">
        <f t="shared" si="13"/>
        <v>0.7109245736616906</v>
      </c>
      <c r="J110" s="380">
        <f t="shared" si="14"/>
        <v>0.8758223902294374</v>
      </c>
      <c r="K110" s="381">
        <f t="shared" si="12"/>
        <v>-4300.10000000002</v>
      </c>
    </row>
    <row r="111" spans="1:11" s="378" customFormat="1" ht="24.75" customHeight="1">
      <c r="A111" s="282" t="s">
        <v>200</v>
      </c>
      <c r="B111" s="383" t="s">
        <v>201</v>
      </c>
      <c r="C111" s="374">
        <v>6033.9</v>
      </c>
      <c r="D111" s="374">
        <v>6427.7</v>
      </c>
      <c r="E111" s="374">
        <v>7110.2</v>
      </c>
      <c r="F111" s="374">
        <v>6017.4</v>
      </c>
      <c r="G111" s="374">
        <v>4987.1</v>
      </c>
      <c r="H111" s="375">
        <f t="shared" si="8"/>
        <v>-1030.2999999999993</v>
      </c>
      <c r="I111" s="376">
        <f t="shared" si="13"/>
        <v>0.7014008044780738</v>
      </c>
      <c r="J111" s="376">
        <f t="shared" si="14"/>
        <v>0.8287798717053878</v>
      </c>
      <c r="K111" s="377">
        <f t="shared" si="12"/>
        <v>-1046.7999999999993</v>
      </c>
    </row>
    <row r="112" spans="1:11" s="378" customFormat="1" ht="63" customHeight="1">
      <c r="A112" s="256" t="s">
        <v>219</v>
      </c>
      <c r="B112" s="383" t="s">
        <v>400</v>
      </c>
      <c r="C112" s="374">
        <v>21824.6</v>
      </c>
      <c r="D112" s="374">
        <v>28407.9</v>
      </c>
      <c r="E112" s="374">
        <v>34131</v>
      </c>
      <c r="F112" s="374">
        <v>28934.9</v>
      </c>
      <c r="G112" s="374">
        <v>21642</v>
      </c>
      <c r="H112" s="375">
        <f t="shared" si="8"/>
        <v>-7292.9000000000015</v>
      </c>
      <c r="I112" s="376">
        <f t="shared" si="13"/>
        <v>0.6340863144941549</v>
      </c>
      <c r="J112" s="376">
        <f t="shared" si="14"/>
        <v>0.747954891843414</v>
      </c>
      <c r="K112" s="377">
        <f t="shared" si="12"/>
        <v>-182.59999999999854</v>
      </c>
    </row>
    <row r="113" spans="1:11" s="255" customFormat="1" ht="60" customHeight="1">
      <c r="A113" s="256" t="s">
        <v>221</v>
      </c>
      <c r="B113" s="257" t="s">
        <v>401</v>
      </c>
      <c r="C113" s="374">
        <v>39905.1</v>
      </c>
      <c r="D113" s="374">
        <v>46994.6</v>
      </c>
      <c r="E113" s="374">
        <v>46994.6</v>
      </c>
      <c r="F113" s="374">
        <v>36072.6</v>
      </c>
      <c r="G113" s="374">
        <v>36072.6</v>
      </c>
      <c r="H113" s="375">
        <f t="shared" si="8"/>
        <v>0</v>
      </c>
      <c r="I113" s="376">
        <f t="shared" si="13"/>
        <v>0.767590318887702</v>
      </c>
      <c r="J113" s="376">
        <f t="shared" si="14"/>
        <v>1</v>
      </c>
      <c r="K113" s="377">
        <f t="shared" si="12"/>
        <v>-3832.5</v>
      </c>
    </row>
    <row r="114" spans="1:11" s="255" customFormat="1" ht="38.25" customHeight="1" hidden="1">
      <c r="A114" s="256" t="s">
        <v>222</v>
      </c>
      <c r="B114" s="257" t="s">
        <v>220</v>
      </c>
      <c r="C114" s="374"/>
      <c r="D114" s="374"/>
      <c r="E114" s="374"/>
      <c r="F114" s="374"/>
      <c r="G114" s="374"/>
      <c r="H114" s="375">
        <f t="shared" si="8"/>
        <v>0</v>
      </c>
      <c r="I114" s="376" t="e">
        <f t="shared" si="13"/>
        <v>#DIV/0!</v>
      </c>
      <c r="J114" s="376" t="e">
        <f t="shared" si="14"/>
        <v>#DIV/0!</v>
      </c>
      <c r="K114" s="377">
        <f t="shared" si="12"/>
        <v>0</v>
      </c>
    </row>
    <row r="115" spans="1:11" s="255" customFormat="1" ht="42.75" customHeight="1">
      <c r="A115" s="256" t="s">
        <v>202</v>
      </c>
      <c r="B115" s="257" t="s">
        <v>203</v>
      </c>
      <c r="C115" s="374">
        <v>2805.1</v>
      </c>
      <c r="D115" s="374">
        <v>3655.1</v>
      </c>
      <c r="E115" s="374">
        <v>3665.6</v>
      </c>
      <c r="F115" s="374">
        <v>3176.1</v>
      </c>
      <c r="G115" s="374">
        <v>2670.9</v>
      </c>
      <c r="H115" s="375">
        <f t="shared" si="8"/>
        <v>-505.1999999999998</v>
      </c>
      <c r="I115" s="376">
        <f t="shared" si="13"/>
        <v>0.7286392405063291</v>
      </c>
      <c r="J115" s="376">
        <f t="shared" si="14"/>
        <v>0.8409369982053463</v>
      </c>
      <c r="K115" s="377">
        <f t="shared" si="12"/>
        <v>-134.19999999999982</v>
      </c>
    </row>
    <row r="116" spans="1:11" s="255" customFormat="1" ht="39" customHeight="1">
      <c r="A116" s="282" t="s">
        <v>204</v>
      </c>
      <c r="B116" s="257" t="s">
        <v>303</v>
      </c>
      <c r="C116" s="374">
        <v>2207.7</v>
      </c>
      <c r="D116" s="374">
        <v>2479.6</v>
      </c>
      <c r="E116" s="374">
        <v>3179.6</v>
      </c>
      <c r="F116" s="374">
        <v>3046.6</v>
      </c>
      <c r="G116" s="374">
        <v>2364.2</v>
      </c>
      <c r="H116" s="375">
        <f t="shared" si="8"/>
        <v>-682.4000000000001</v>
      </c>
      <c r="I116" s="376">
        <f t="shared" si="13"/>
        <v>0.7435526481318404</v>
      </c>
      <c r="J116" s="376">
        <f t="shared" si="14"/>
        <v>0.7760126042145342</v>
      </c>
      <c r="K116" s="377">
        <f t="shared" si="12"/>
        <v>156.5</v>
      </c>
    </row>
    <row r="117" spans="1:11" s="255" customFormat="1" ht="25.5" customHeight="1">
      <c r="A117" s="282" t="s">
        <v>223</v>
      </c>
      <c r="B117" s="257" t="s">
        <v>224</v>
      </c>
      <c r="C117" s="374">
        <v>2338.5</v>
      </c>
      <c r="D117" s="374">
        <v>3826.6</v>
      </c>
      <c r="E117" s="374">
        <v>4277.9</v>
      </c>
      <c r="F117" s="374">
        <v>3441.4</v>
      </c>
      <c r="G117" s="374">
        <v>2994.8</v>
      </c>
      <c r="H117" s="375">
        <f t="shared" si="8"/>
        <v>-446.5999999999999</v>
      </c>
      <c r="I117" s="376">
        <f t="shared" si="13"/>
        <v>0.700063115079829</v>
      </c>
      <c r="J117" s="376">
        <f t="shared" si="14"/>
        <v>0.870227233102807</v>
      </c>
      <c r="K117" s="377">
        <f t="shared" si="12"/>
        <v>656.3000000000002</v>
      </c>
    </row>
    <row r="118" spans="1:11" s="255" customFormat="1" ht="26.25" customHeight="1">
      <c r="A118" s="282" t="s">
        <v>225</v>
      </c>
      <c r="B118" s="257" t="s">
        <v>226</v>
      </c>
      <c r="C118" s="374">
        <v>7.2</v>
      </c>
      <c r="D118" s="374">
        <v>10.9</v>
      </c>
      <c r="E118" s="374">
        <v>14.5</v>
      </c>
      <c r="F118" s="374">
        <v>14.5</v>
      </c>
      <c r="G118" s="374">
        <v>9</v>
      </c>
      <c r="H118" s="375">
        <f t="shared" si="8"/>
        <v>-5.5</v>
      </c>
      <c r="I118" s="376">
        <f t="shared" si="13"/>
        <v>0.6206896551724138</v>
      </c>
      <c r="J118" s="376">
        <f t="shared" si="14"/>
        <v>0.6206896551724138</v>
      </c>
      <c r="K118" s="377">
        <f t="shared" si="12"/>
        <v>1.7999999999999998</v>
      </c>
    </row>
    <row r="119" spans="1:11" s="255" customFormat="1" ht="42.75" customHeight="1">
      <c r="A119" s="256" t="s">
        <v>227</v>
      </c>
      <c r="B119" s="305" t="s">
        <v>228</v>
      </c>
      <c r="C119" s="374">
        <v>85.5</v>
      </c>
      <c r="D119" s="374">
        <v>197.2</v>
      </c>
      <c r="E119" s="374">
        <v>197.2</v>
      </c>
      <c r="F119" s="374">
        <v>162.8</v>
      </c>
      <c r="G119" s="374">
        <v>142.7</v>
      </c>
      <c r="H119" s="375">
        <f t="shared" si="8"/>
        <v>-20.100000000000023</v>
      </c>
      <c r="I119" s="376">
        <f t="shared" si="13"/>
        <v>0.723630831643002</v>
      </c>
      <c r="J119" s="376">
        <f t="shared" si="14"/>
        <v>0.8765356265356264</v>
      </c>
      <c r="K119" s="377">
        <f t="shared" si="12"/>
        <v>57.19999999999999</v>
      </c>
    </row>
    <row r="120" spans="1:11" s="255" customFormat="1" ht="43.5" customHeight="1">
      <c r="A120" s="256" t="s">
        <v>229</v>
      </c>
      <c r="B120" s="305" t="s">
        <v>230</v>
      </c>
      <c r="C120" s="374">
        <v>620.1</v>
      </c>
      <c r="D120" s="374">
        <v>1099.6</v>
      </c>
      <c r="E120" s="374">
        <v>1099.6</v>
      </c>
      <c r="F120" s="374">
        <v>843.2</v>
      </c>
      <c r="G120" s="374">
        <v>798.4</v>
      </c>
      <c r="H120" s="375">
        <f t="shared" si="8"/>
        <v>-44.80000000000007</v>
      </c>
      <c r="I120" s="376">
        <f t="shared" si="13"/>
        <v>0.7260822117133503</v>
      </c>
      <c r="J120" s="376">
        <f t="shared" si="14"/>
        <v>0.9468690702087286</v>
      </c>
      <c r="K120" s="377">
        <f t="shared" si="12"/>
        <v>178.29999999999995</v>
      </c>
    </row>
    <row r="121" spans="1:11" s="255" customFormat="1" ht="148.5" customHeight="1" hidden="1">
      <c r="A121" s="256">
        <v>1154</v>
      </c>
      <c r="B121" s="305" t="s">
        <v>376</v>
      </c>
      <c r="C121" s="374"/>
      <c r="D121" s="374"/>
      <c r="E121" s="374"/>
      <c r="F121" s="374"/>
      <c r="G121" s="374"/>
      <c r="H121" s="375">
        <f t="shared" si="8"/>
        <v>0</v>
      </c>
      <c r="I121" s="376" t="e">
        <f t="shared" si="13"/>
        <v>#DIV/0!</v>
      </c>
      <c r="J121" s="376" t="e">
        <f t="shared" si="14"/>
        <v>#DIV/0!</v>
      </c>
      <c r="K121" s="377">
        <f t="shared" si="12"/>
        <v>0</v>
      </c>
    </row>
    <row r="122" spans="1:11" s="255" customFormat="1" ht="125.25" customHeight="1">
      <c r="A122" s="256">
        <v>1154</v>
      </c>
      <c r="B122" s="305" t="s">
        <v>404</v>
      </c>
      <c r="C122" s="374">
        <v>94.5</v>
      </c>
      <c r="D122" s="374"/>
      <c r="E122" s="374"/>
      <c r="F122" s="374"/>
      <c r="G122" s="374"/>
      <c r="H122" s="375">
        <f t="shared" si="8"/>
        <v>0</v>
      </c>
      <c r="I122" s="376" t="e">
        <f t="shared" si="13"/>
        <v>#DIV/0!</v>
      </c>
      <c r="J122" s="376" t="e">
        <f t="shared" si="14"/>
        <v>#DIV/0!</v>
      </c>
      <c r="K122" s="377">
        <f t="shared" si="12"/>
        <v>-94.5</v>
      </c>
    </row>
    <row r="123" spans="1:11" s="255" customFormat="1" ht="42.75" customHeight="1">
      <c r="A123" s="256" t="s">
        <v>205</v>
      </c>
      <c r="B123" s="305" t="s">
        <v>206</v>
      </c>
      <c r="C123" s="374">
        <v>926</v>
      </c>
      <c r="D123" s="374">
        <v>1249.2</v>
      </c>
      <c r="E123" s="374">
        <v>1339</v>
      </c>
      <c r="F123" s="374">
        <v>1096.3</v>
      </c>
      <c r="G123" s="374">
        <v>861.7</v>
      </c>
      <c r="H123" s="375">
        <f t="shared" si="8"/>
        <v>-234.5999999999999</v>
      </c>
      <c r="I123" s="376">
        <f t="shared" si="13"/>
        <v>0.6435399551904407</v>
      </c>
      <c r="J123" s="376">
        <f t="shared" si="14"/>
        <v>0.7860074797044605</v>
      </c>
      <c r="K123" s="377">
        <f t="shared" si="12"/>
        <v>-64.29999999999995</v>
      </c>
    </row>
    <row r="124" spans="1:11" s="124" customFormat="1" ht="38.25" customHeight="1" hidden="1" thickBot="1">
      <c r="A124" s="90"/>
      <c r="B124" s="91"/>
      <c r="C124" s="235"/>
      <c r="D124" s="181"/>
      <c r="E124" s="181"/>
      <c r="F124" s="181"/>
      <c r="G124" s="181"/>
      <c r="H124" s="77">
        <f t="shared" si="8"/>
        <v>0</v>
      </c>
      <c r="I124" s="184" t="e">
        <f t="shared" si="13"/>
        <v>#DIV/0!</v>
      </c>
      <c r="J124" s="184" t="e">
        <f t="shared" si="14"/>
        <v>#DIV/0!</v>
      </c>
      <c r="K124" s="182">
        <f t="shared" si="12"/>
        <v>0</v>
      </c>
    </row>
    <row r="125" spans="1:11" s="124" customFormat="1" ht="75" customHeight="1" hidden="1" thickBot="1">
      <c r="A125" s="90" t="s">
        <v>231</v>
      </c>
      <c r="B125" s="91" t="s">
        <v>232</v>
      </c>
      <c r="C125" s="235"/>
      <c r="D125" s="181"/>
      <c r="E125" s="181"/>
      <c r="F125" s="181"/>
      <c r="G125" s="181"/>
      <c r="H125" s="77">
        <f t="shared" si="8"/>
        <v>0</v>
      </c>
      <c r="I125" s="184" t="e">
        <f t="shared" si="13"/>
        <v>#DIV/0!</v>
      </c>
      <c r="J125" s="184" t="e">
        <f t="shared" si="14"/>
        <v>#DIV/0!</v>
      </c>
      <c r="K125" s="182">
        <f t="shared" si="12"/>
        <v>0</v>
      </c>
    </row>
    <row r="126" spans="1:11" s="125" customFormat="1" ht="10.5" customHeight="1" hidden="1">
      <c r="A126" s="90" t="s">
        <v>233</v>
      </c>
      <c r="B126" s="91" t="s">
        <v>234</v>
      </c>
      <c r="C126" s="235"/>
      <c r="D126" s="181"/>
      <c r="E126" s="181"/>
      <c r="F126" s="181"/>
      <c r="G126" s="181"/>
      <c r="H126" s="77">
        <f t="shared" si="8"/>
        <v>0</v>
      </c>
      <c r="I126" s="184" t="e">
        <f t="shared" si="13"/>
        <v>#DIV/0!</v>
      </c>
      <c r="J126" s="184" t="e">
        <f t="shared" si="14"/>
        <v>#DIV/0!</v>
      </c>
      <c r="K126" s="182">
        <f t="shared" si="12"/>
        <v>0</v>
      </c>
    </row>
    <row r="127" spans="1:11" s="125" customFormat="1" ht="99.75" customHeight="1" hidden="1">
      <c r="A127" s="90">
        <v>1181</v>
      </c>
      <c r="B127" s="91" t="s">
        <v>232</v>
      </c>
      <c r="C127" s="235"/>
      <c r="D127" s="181"/>
      <c r="E127" s="181"/>
      <c r="F127" s="181"/>
      <c r="G127" s="181"/>
      <c r="H127" s="183">
        <f t="shared" si="8"/>
        <v>0</v>
      </c>
      <c r="I127" s="184"/>
      <c r="J127" s="184"/>
      <c r="K127" s="182">
        <f t="shared" si="12"/>
        <v>0</v>
      </c>
    </row>
    <row r="128" spans="1:11" s="125" customFormat="1" ht="100.5" customHeight="1" hidden="1">
      <c r="A128" s="90">
        <v>1182</v>
      </c>
      <c r="B128" s="91" t="s">
        <v>234</v>
      </c>
      <c r="C128" s="235"/>
      <c r="D128" s="181"/>
      <c r="E128" s="181"/>
      <c r="F128" s="181"/>
      <c r="G128" s="181"/>
      <c r="H128" s="183">
        <f t="shared" si="8"/>
        <v>0</v>
      </c>
      <c r="I128" s="184"/>
      <c r="J128" s="184"/>
      <c r="K128" s="182">
        <f t="shared" si="12"/>
        <v>0</v>
      </c>
    </row>
    <row r="129" spans="1:11" s="384" customFormat="1" ht="82.5" customHeight="1">
      <c r="A129" s="256" t="s">
        <v>235</v>
      </c>
      <c r="B129" s="257" t="s">
        <v>236</v>
      </c>
      <c r="C129" s="374">
        <v>70.3</v>
      </c>
      <c r="D129" s="374"/>
      <c r="E129" s="374">
        <v>155.9</v>
      </c>
      <c r="F129" s="374">
        <v>117</v>
      </c>
      <c r="G129" s="374">
        <v>77.7</v>
      </c>
      <c r="H129" s="375">
        <f t="shared" si="8"/>
        <v>-39.3</v>
      </c>
      <c r="I129" s="376">
        <f t="shared" si="13"/>
        <v>0.49839640795381657</v>
      </c>
      <c r="J129" s="376">
        <f t="shared" si="14"/>
        <v>0.6641025641025641</v>
      </c>
      <c r="K129" s="377">
        <f t="shared" si="12"/>
        <v>7.400000000000006</v>
      </c>
    </row>
    <row r="130" spans="1:11" s="384" customFormat="1" ht="84.75" customHeight="1" hidden="1">
      <c r="A130" s="256" t="s">
        <v>207</v>
      </c>
      <c r="B130" s="257" t="s">
        <v>208</v>
      </c>
      <c r="C130" s="374"/>
      <c r="D130" s="374"/>
      <c r="E130" s="374"/>
      <c r="F130" s="374"/>
      <c r="G130" s="374"/>
      <c r="H130" s="375">
        <f t="shared" si="8"/>
        <v>0</v>
      </c>
      <c r="I130" s="376" t="e">
        <f t="shared" si="13"/>
        <v>#DIV/0!</v>
      </c>
      <c r="J130" s="376" t="e">
        <f t="shared" si="14"/>
        <v>#DIV/0!</v>
      </c>
      <c r="K130" s="377">
        <f t="shared" si="12"/>
        <v>0</v>
      </c>
    </row>
    <row r="131" spans="1:11" s="384" customFormat="1" ht="84" customHeight="1">
      <c r="A131" s="256">
        <v>1210</v>
      </c>
      <c r="B131" s="257" t="s">
        <v>405</v>
      </c>
      <c r="C131" s="374">
        <v>39.3</v>
      </c>
      <c r="D131" s="374"/>
      <c r="E131" s="374">
        <v>36.6</v>
      </c>
      <c r="F131" s="374">
        <v>36.6</v>
      </c>
      <c r="G131" s="374">
        <v>36.6</v>
      </c>
      <c r="H131" s="375">
        <f t="shared" si="8"/>
        <v>0</v>
      </c>
      <c r="I131" s="376">
        <f t="shared" si="13"/>
        <v>1</v>
      </c>
      <c r="J131" s="376">
        <f t="shared" si="14"/>
        <v>1</v>
      </c>
      <c r="K131" s="377">
        <f t="shared" si="12"/>
        <v>-2.6999999999999957</v>
      </c>
    </row>
    <row r="132" spans="1:11" s="387" customFormat="1" ht="22.5" customHeight="1">
      <c r="A132" s="385" t="s">
        <v>162</v>
      </c>
      <c r="B132" s="386" t="s">
        <v>237</v>
      </c>
      <c r="C132" s="234">
        <f>C133+C134+C135</f>
        <v>5370.599999999999</v>
      </c>
      <c r="D132" s="234">
        <f>D133+D134+D135</f>
        <v>8250</v>
      </c>
      <c r="E132" s="234">
        <f>E133+E134+E135</f>
        <v>8850</v>
      </c>
      <c r="F132" s="234">
        <f>F133+F134+F135</f>
        <v>7522</v>
      </c>
      <c r="G132" s="234">
        <f>G133+G134+G135</f>
        <v>5274.1</v>
      </c>
      <c r="H132" s="367">
        <f t="shared" si="8"/>
        <v>-2247.8999999999996</v>
      </c>
      <c r="I132" s="368">
        <f t="shared" si="13"/>
        <v>0.5959435028248588</v>
      </c>
      <c r="J132" s="368">
        <f t="shared" si="14"/>
        <v>0.7011566072852965</v>
      </c>
      <c r="K132" s="369">
        <f t="shared" si="12"/>
        <v>-96.49999999999909</v>
      </c>
    </row>
    <row r="133" spans="1:11" s="384" customFormat="1" ht="38.25" customHeight="1">
      <c r="A133" s="388" t="s">
        <v>209</v>
      </c>
      <c r="B133" s="257" t="s">
        <v>210</v>
      </c>
      <c r="C133" s="374">
        <v>4272.4</v>
      </c>
      <c r="D133" s="374">
        <v>6300</v>
      </c>
      <c r="E133" s="374">
        <v>6900</v>
      </c>
      <c r="F133" s="374">
        <v>5698.2</v>
      </c>
      <c r="G133" s="374">
        <v>4357.3</v>
      </c>
      <c r="H133" s="375">
        <f t="shared" si="8"/>
        <v>-1340.8999999999996</v>
      </c>
      <c r="I133" s="376">
        <f t="shared" si="13"/>
        <v>0.6314927536231885</v>
      </c>
      <c r="J133" s="376">
        <f t="shared" si="14"/>
        <v>0.7646800744094627</v>
      </c>
      <c r="K133" s="377">
        <f t="shared" si="12"/>
        <v>84.90000000000055</v>
      </c>
    </row>
    <row r="134" spans="1:11" s="384" customFormat="1" ht="60.75" customHeight="1">
      <c r="A134" s="388" t="s">
        <v>238</v>
      </c>
      <c r="B134" s="257" t="s">
        <v>239</v>
      </c>
      <c r="C134" s="374">
        <v>1098.2</v>
      </c>
      <c r="D134" s="374">
        <v>1950</v>
      </c>
      <c r="E134" s="374">
        <v>1950</v>
      </c>
      <c r="F134" s="374">
        <v>1823.8</v>
      </c>
      <c r="G134" s="374">
        <v>916.8</v>
      </c>
      <c r="H134" s="375">
        <f t="shared" si="8"/>
        <v>-907</v>
      </c>
      <c r="I134" s="376">
        <f t="shared" si="13"/>
        <v>0.47015384615384614</v>
      </c>
      <c r="J134" s="376">
        <f t="shared" si="14"/>
        <v>0.5026866981028622</v>
      </c>
      <c r="K134" s="377">
        <f t="shared" si="12"/>
        <v>-181.4000000000001</v>
      </c>
    </row>
    <row r="135" spans="1:11" s="125" customFormat="1" ht="42" customHeight="1" hidden="1">
      <c r="A135" s="177" t="s">
        <v>240</v>
      </c>
      <c r="B135" s="91" t="s">
        <v>211</v>
      </c>
      <c r="C135" s="120"/>
      <c r="D135" s="181"/>
      <c r="E135" s="120"/>
      <c r="F135" s="120"/>
      <c r="G135" s="120"/>
      <c r="H135" s="112">
        <f t="shared" si="8"/>
        <v>0</v>
      </c>
      <c r="I135" s="121"/>
      <c r="J135" s="121"/>
      <c r="K135" s="122">
        <f t="shared" si="12"/>
        <v>0</v>
      </c>
    </row>
    <row r="136" spans="1:11" s="382" customFormat="1" ht="28.5" customHeight="1">
      <c r="A136" s="365" t="s">
        <v>135</v>
      </c>
      <c r="B136" s="389" t="s">
        <v>140</v>
      </c>
      <c r="C136" s="234">
        <f>C137+C138+C139+C140+C142+C143+C144+C145+C146+C147+C148+C151+C141+C150</f>
        <v>9893.3</v>
      </c>
      <c r="D136" s="234">
        <f>D137+D138+D139+D140+D142+D143+D144+D145+D146+D147+D148+D151+D141+D150</f>
        <v>13269.800000000001</v>
      </c>
      <c r="E136" s="234">
        <f>E137+E138+E139+E140+E142+E143+E144+E145+E146+E147+E148+E151+E141+E150</f>
        <v>17847.4</v>
      </c>
      <c r="F136" s="234">
        <f>F137+F138+F139+F140+F142+F143+F144+F145+F146+F147+F148+F151+F141+F150</f>
        <v>17427</v>
      </c>
      <c r="G136" s="234">
        <f>G137+G138+G139+G140+G142+G143+G144+G145+G146+G147+G148+G151+G141+G150</f>
        <v>12657.900000000001</v>
      </c>
      <c r="H136" s="367">
        <f t="shared" si="8"/>
        <v>-4769.0999999999985</v>
      </c>
      <c r="I136" s="380">
        <f t="shared" si="13"/>
        <v>0.7092293555363807</v>
      </c>
      <c r="J136" s="380">
        <f t="shared" si="14"/>
        <v>0.7263384403511793</v>
      </c>
      <c r="K136" s="381">
        <f t="shared" si="12"/>
        <v>2764.600000000002</v>
      </c>
    </row>
    <row r="137" spans="1:11" s="384" customFormat="1" ht="38.25" customHeight="1">
      <c r="A137" s="256" t="s">
        <v>241</v>
      </c>
      <c r="B137" s="257" t="s">
        <v>242</v>
      </c>
      <c r="C137" s="374">
        <v>3.7</v>
      </c>
      <c r="D137" s="374">
        <v>12</v>
      </c>
      <c r="E137" s="374">
        <v>12</v>
      </c>
      <c r="F137" s="374">
        <v>10</v>
      </c>
      <c r="G137" s="374"/>
      <c r="H137" s="375">
        <f t="shared" si="8"/>
        <v>-10</v>
      </c>
      <c r="I137" s="376">
        <f t="shared" si="13"/>
        <v>0</v>
      </c>
      <c r="J137" s="376">
        <f t="shared" si="14"/>
        <v>0</v>
      </c>
      <c r="K137" s="377">
        <f t="shared" si="12"/>
        <v>-3.7</v>
      </c>
    </row>
    <row r="138" spans="1:11" s="384" customFormat="1" ht="41.25" customHeight="1">
      <c r="A138" s="256" t="s">
        <v>243</v>
      </c>
      <c r="B138" s="257" t="s">
        <v>244</v>
      </c>
      <c r="C138" s="374">
        <v>55.8</v>
      </c>
      <c r="D138" s="374">
        <v>140</v>
      </c>
      <c r="E138" s="374">
        <v>140</v>
      </c>
      <c r="F138" s="374">
        <v>111</v>
      </c>
      <c r="G138" s="374">
        <v>47.9</v>
      </c>
      <c r="H138" s="375">
        <f t="shared" si="8"/>
        <v>-63.1</v>
      </c>
      <c r="I138" s="376">
        <f t="shared" si="13"/>
        <v>0.34214285714285714</v>
      </c>
      <c r="J138" s="376">
        <f t="shared" si="14"/>
        <v>0.4315315315315315</v>
      </c>
      <c r="K138" s="377">
        <f t="shared" si="12"/>
        <v>-7.899999999999999</v>
      </c>
    </row>
    <row r="139" spans="1:11" s="384" customFormat="1" ht="39" customHeight="1">
      <c r="A139" s="256" t="s">
        <v>245</v>
      </c>
      <c r="B139" s="257" t="s">
        <v>246</v>
      </c>
      <c r="C139" s="374">
        <v>3.1</v>
      </c>
      <c r="D139" s="374">
        <v>14</v>
      </c>
      <c r="E139" s="374">
        <v>14</v>
      </c>
      <c r="F139" s="374">
        <v>11</v>
      </c>
      <c r="G139" s="374">
        <v>3.8</v>
      </c>
      <c r="H139" s="375">
        <f t="shared" si="8"/>
        <v>-7.2</v>
      </c>
      <c r="I139" s="376">
        <f t="shared" si="13"/>
        <v>0.2714285714285714</v>
      </c>
      <c r="J139" s="376">
        <f t="shared" si="14"/>
        <v>0.34545454545454546</v>
      </c>
      <c r="K139" s="377">
        <f t="shared" si="12"/>
        <v>0.6999999999999997</v>
      </c>
    </row>
    <row r="140" spans="1:11" s="384" customFormat="1" ht="42" customHeight="1">
      <c r="A140" s="256">
        <v>3050</v>
      </c>
      <c r="B140" s="257" t="s">
        <v>212</v>
      </c>
      <c r="C140" s="374">
        <v>62</v>
      </c>
      <c r="D140" s="374">
        <v>99.2</v>
      </c>
      <c r="E140" s="374">
        <v>121.2</v>
      </c>
      <c r="F140" s="374">
        <v>88</v>
      </c>
      <c r="G140" s="374">
        <v>86.4</v>
      </c>
      <c r="H140" s="375">
        <f t="shared" si="8"/>
        <v>-1.5999999999999943</v>
      </c>
      <c r="I140" s="376">
        <f t="shared" si="13"/>
        <v>0.712871287128713</v>
      </c>
      <c r="J140" s="376">
        <f t="shared" si="14"/>
        <v>0.9818181818181819</v>
      </c>
      <c r="K140" s="377">
        <f t="shared" si="12"/>
        <v>24.400000000000006</v>
      </c>
    </row>
    <row r="141" spans="1:11" s="384" customFormat="1" ht="42" customHeight="1">
      <c r="A141" s="256">
        <v>3090</v>
      </c>
      <c r="B141" s="257" t="s">
        <v>387</v>
      </c>
      <c r="C141" s="374">
        <v>14.4</v>
      </c>
      <c r="D141" s="374">
        <v>50</v>
      </c>
      <c r="E141" s="374">
        <v>250</v>
      </c>
      <c r="F141" s="374">
        <v>250</v>
      </c>
      <c r="G141" s="374">
        <v>177.9</v>
      </c>
      <c r="H141" s="375">
        <f t="shared" si="8"/>
        <v>-72.1</v>
      </c>
      <c r="I141" s="376">
        <f t="shared" si="13"/>
        <v>0.7116</v>
      </c>
      <c r="J141" s="376">
        <f t="shared" si="14"/>
        <v>0.7116</v>
      </c>
      <c r="K141" s="377">
        <f t="shared" si="12"/>
        <v>163.5</v>
      </c>
    </row>
    <row r="142" spans="1:11" s="384" customFormat="1" ht="82.5" customHeight="1">
      <c r="A142" s="256" t="s">
        <v>247</v>
      </c>
      <c r="B142" s="305" t="s">
        <v>248</v>
      </c>
      <c r="C142" s="374">
        <v>7853.5</v>
      </c>
      <c r="D142" s="374">
        <v>10129.6</v>
      </c>
      <c r="E142" s="374">
        <v>12525.6</v>
      </c>
      <c r="F142" s="374">
        <v>12214.4</v>
      </c>
      <c r="G142" s="374">
        <v>8899</v>
      </c>
      <c r="H142" s="375">
        <f t="shared" si="8"/>
        <v>-3315.3999999999996</v>
      </c>
      <c r="I142" s="376">
        <f t="shared" si="13"/>
        <v>0.710464967746056</v>
      </c>
      <c r="J142" s="376">
        <f t="shared" si="14"/>
        <v>0.7285662824207493</v>
      </c>
      <c r="K142" s="377">
        <f t="shared" si="12"/>
        <v>1045.5</v>
      </c>
    </row>
    <row r="143" spans="1:11" s="384" customFormat="1" ht="40.5" customHeight="1">
      <c r="A143" s="256" t="s">
        <v>249</v>
      </c>
      <c r="B143" s="257" t="s">
        <v>250</v>
      </c>
      <c r="C143" s="374"/>
      <c r="D143" s="374">
        <v>39</v>
      </c>
      <c r="E143" s="374">
        <v>39</v>
      </c>
      <c r="F143" s="374">
        <v>39</v>
      </c>
      <c r="G143" s="374">
        <v>20.5</v>
      </c>
      <c r="H143" s="375">
        <f t="shared" si="8"/>
        <v>-18.5</v>
      </c>
      <c r="I143" s="376">
        <f t="shared" si="13"/>
        <v>0.5256410256410257</v>
      </c>
      <c r="J143" s="376">
        <f t="shared" si="14"/>
        <v>0.5256410256410257</v>
      </c>
      <c r="K143" s="377">
        <f t="shared" si="12"/>
        <v>20.5</v>
      </c>
    </row>
    <row r="144" spans="1:11" s="384" customFormat="1" ht="23.25" customHeight="1">
      <c r="A144" s="256" t="s">
        <v>251</v>
      </c>
      <c r="B144" s="257" t="s">
        <v>252</v>
      </c>
      <c r="C144" s="374"/>
      <c r="D144" s="374">
        <v>3</v>
      </c>
      <c r="E144" s="374">
        <v>3</v>
      </c>
      <c r="F144" s="374">
        <v>3</v>
      </c>
      <c r="G144" s="374"/>
      <c r="H144" s="375">
        <f t="shared" si="8"/>
        <v>-3</v>
      </c>
      <c r="I144" s="376">
        <f t="shared" si="13"/>
        <v>0</v>
      </c>
      <c r="J144" s="376">
        <f t="shared" si="14"/>
        <v>0</v>
      </c>
      <c r="K144" s="377">
        <f t="shared" si="12"/>
        <v>0</v>
      </c>
    </row>
    <row r="145" spans="1:11" s="384" customFormat="1" ht="26.25" customHeight="1">
      <c r="A145" s="256">
        <v>3133</v>
      </c>
      <c r="B145" s="305" t="s">
        <v>399</v>
      </c>
      <c r="C145" s="374">
        <v>24.5</v>
      </c>
      <c r="D145" s="374">
        <v>62</v>
      </c>
      <c r="E145" s="374">
        <v>102</v>
      </c>
      <c r="F145" s="374">
        <v>102</v>
      </c>
      <c r="G145" s="374">
        <v>41.2</v>
      </c>
      <c r="H145" s="375">
        <f t="shared" si="8"/>
        <v>-60.8</v>
      </c>
      <c r="I145" s="376">
        <f t="shared" si="13"/>
        <v>0.403921568627451</v>
      </c>
      <c r="J145" s="376">
        <f t="shared" si="14"/>
        <v>0.403921568627451</v>
      </c>
      <c r="K145" s="377">
        <f t="shared" si="12"/>
        <v>16.700000000000003</v>
      </c>
    </row>
    <row r="146" spans="1:11" s="384" customFormat="1" ht="78" customHeight="1">
      <c r="A146" s="256" t="s">
        <v>213</v>
      </c>
      <c r="B146" s="305" t="s">
        <v>214</v>
      </c>
      <c r="C146" s="374"/>
      <c r="D146" s="374">
        <v>50</v>
      </c>
      <c r="E146" s="374">
        <v>50</v>
      </c>
      <c r="F146" s="374">
        <v>50</v>
      </c>
      <c r="G146" s="374"/>
      <c r="H146" s="375">
        <f t="shared" si="8"/>
        <v>-50</v>
      </c>
      <c r="I146" s="376"/>
      <c r="J146" s="376"/>
      <c r="K146" s="377">
        <f t="shared" si="12"/>
        <v>0</v>
      </c>
    </row>
    <row r="147" spans="1:11" s="255" customFormat="1" ht="102" customHeight="1">
      <c r="A147" s="256" t="s">
        <v>215</v>
      </c>
      <c r="B147" s="305" t="s">
        <v>216</v>
      </c>
      <c r="C147" s="374">
        <v>600.5</v>
      </c>
      <c r="D147" s="374">
        <v>900</v>
      </c>
      <c r="E147" s="374">
        <v>1030</v>
      </c>
      <c r="F147" s="374">
        <v>1018</v>
      </c>
      <c r="G147" s="374">
        <v>694</v>
      </c>
      <c r="H147" s="375">
        <f t="shared" si="8"/>
        <v>-324</v>
      </c>
      <c r="I147" s="376">
        <f t="shared" si="13"/>
        <v>0.6737864077669903</v>
      </c>
      <c r="J147" s="376">
        <f t="shared" si="14"/>
        <v>0.6817288801571709</v>
      </c>
      <c r="K147" s="377">
        <f t="shared" si="12"/>
        <v>93.5</v>
      </c>
    </row>
    <row r="148" spans="1:11" s="255" customFormat="1" ht="22.5" customHeight="1">
      <c r="A148" s="256" t="s">
        <v>217</v>
      </c>
      <c r="B148" s="305" t="s">
        <v>218</v>
      </c>
      <c r="C148" s="374">
        <v>60.5</v>
      </c>
      <c r="D148" s="374">
        <v>6</v>
      </c>
      <c r="E148" s="374">
        <v>6</v>
      </c>
      <c r="F148" s="374">
        <v>6</v>
      </c>
      <c r="G148" s="374">
        <v>5.5</v>
      </c>
      <c r="H148" s="375">
        <f t="shared" si="8"/>
        <v>-0.5</v>
      </c>
      <c r="I148" s="376">
        <f t="shared" si="13"/>
        <v>0.9166666666666666</v>
      </c>
      <c r="J148" s="376">
        <f t="shared" si="14"/>
        <v>0.9166666666666666</v>
      </c>
      <c r="K148" s="377">
        <f t="shared" si="12"/>
        <v>-55</v>
      </c>
    </row>
    <row r="149" spans="1:11" s="124" customFormat="1" ht="20.25" customHeight="1" hidden="1">
      <c r="A149" s="90">
        <v>3210</v>
      </c>
      <c r="B149" s="91" t="s">
        <v>218</v>
      </c>
      <c r="C149" s="235"/>
      <c r="D149" s="181"/>
      <c r="E149" s="181"/>
      <c r="F149" s="181"/>
      <c r="G149" s="181"/>
      <c r="H149" s="183">
        <f t="shared" si="8"/>
        <v>0</v>
      </c>
      <c r="I149" s="184" t="e">
        <f t="shared" si="13"/>
        <v>#DIV/0!</v>
      </c>
      <c r="J149" s="184" t="e">
        <f t="shared" si="14"/>
        <v>#DIV/0!</v>
      </c>
      <c r="K149" s="182">
        <f t="shared" si="12"/>
        <v>0</v>
      </c>
    </row>
    <row r="150" spans="1:11" s="255" customFormat="1" ht="57.75" customHeight="1">
      <c r="A150" s="256">
        <v>3230</v>
      </c>
      <c r="B150" s="257" t="s">
        <v>406</v>
      </c>
      <c r="C150" s="374"/>
      <c r="D150" s="374"/>
      <c r="E150" s="374">
        <v>1000</v>
      </c>
      <c r="F150" s="374">
        <v>1000</v>
      </c>
      <c r="G150" s="374">
        <v>775</v>
      </c>
      <c r="H150" s="375">
        <f t="shared" si="8"/>
        <v>-225</v>
      </c>
      <c r="I150" s="376">
        <f t="shared" si="13"/>
        <v>0.775</v>
      </c>
      <c r="J150" s="376">
        <f t="shared" si="14"/>
        <v>0.775</v>
      </c>
      <c r="K150" s="377">
        <f t="shared" si="12"/>
        <v>775</v>
      </c>
    </row>
    <row r="151" spans="1:11" s="255" customFormat="1" ht="41.25" customHeight="1">
      <c r="A151" s="256" t="s">
        <v>253</v>
      </c>
      <c r="B151" s="257" t="s">
        <v>254</v>
      </c>
      <c r="C151" s="374">
        <v>1215.3</v>
      </c>
      <c r="D151" s="374">
        <v>1765</v>
      </c>
      <c r="E151" s="374">
        <v>2554.6</v>
      </c>
      <c r="F151" s="374">
        <v>2524.6</v>
      </c>
      <c r="G151" s="374">
        <v>1906.7</v>
      </c>
      <c r="H151" s="375">
        <f t="shared" si="8"/>
        <v>-617.8999999999999</v>
      </c>
      <c r="I151" s="376">
        <f t="shared" si="13"/>
        <v>0.7463790808737181</v>
      </c>
      <c r="J151" s="376">
        <f t="shared" si="14"/>
        <v>0.7552483561752358</v>
      </c>
      <c r="K151" s="377">
        <f t="shared" si="12"/>
        <v>691.4000000000001</v>
      </c>
    </row>
    <row r="152" spans="1:11" s="255" customFormat="1" ht="23.25" customHeight="1">
      <c r="A152" s="365" t="s">
        <v>136</v>
      </c>
      <c r="B152" s="390" t="s">
        <v>26</v>
      </c>
      <c r="C152" s="234">
        <f>C153+C154+C155+C156</f>
        <v>8596.300000000001</v>
      </c>
      <c r="D152" s="234">
        <f>D153+D154+D155+D156</f>
        <v>12639.9</v>
      </c>
      <c r="E152" s="234">
        <f>E153+E154+E155+E156</f>
        <v>13646.9</v>
      </c>
      <c r="F152" s="234">
        <f>F153+F154+F155+F156</f>
        <v>11153.6</v>
      </c>
      <c r="G152" s="234">
        <f>G153+G154+G155+G156</f>
        <v>7803.799999999999</v>
      </c>
      <c r="H152" s="367">
        <f t="shared" si="8"/>
        <v>-3349.800000000001</v>
      </c>
      <c r="I152" s="368">
        <f t="shared" si="13"/>
        <v>0.5718368274113534</v>
      </c>
      <c r="J152" s="368">
        <f t="shared" si="14"/>
        <v>0.6996664753980777</v>
      </c>
      <c r="K152" s="377">
        <f t="shared" si="12"/>
        <v>-792.5000000000018</v>
      </c>
    </row>
    <row r="153" spans="1:11" s="255" customFormat="1" ht="24.75" customHeight="1">
      <c r="A153" s="256" t="s">
        <v>255</v>
      </c>
      <c r="B153" s="305" t="s">
        <v>256</v>
      </c>
      <c r="C153" s="374">
        <v>2332.1</v>
      </c>
      <c r="D153" s="374">
        <v>3159.5</v>
      </c>
      <c r="E153" s="374">
        <v>3276.5</v>
      </c>
      <c r="F153" s="374">
        <v>2749</v>
      </c>
      <c r="G153" s="374">
        <v>2193.6</v>
      </c>
      <c r="H153" s="375">
        <f t="shared" si="8"/>
        <v>-555.4000000000001</v>
      </c>
      <c r="I153" s="376">
        <f t="shared" si="13"/>
        <v>0.6694948878376316</v>
      </c>
      <c r="J153" s="376">
        <f t="shared" si="14"/>
        <v>0.7979628955983994</v>
      </c>
      <c r="K153" s="377">
        <f t="shared" si="12"/>
        <v>-138.5</v>
      </c>
    </row>
    <row r="154" spans="1:11" s="255" customFormat="1" ht="40.5" customHeight="1">
      <c r="A154" s="256" t="s">
        <v>257</v>
      </c>
      <c r="B154" s="305" t="s">
        <v>258</v>
      </c>
      <c r="C154" s="374">
        <v>5865.8</v>
      </c>
      <c r="D154" s="374">
        <v>8397.3</v>
      </c>
      <c r="E154" s="374">
        <v>9287.3</v>
      </c>
      <c r="F154" s="374">
        <v>7486.6</v>
      </c>
      <c r="G154" s="374">
        <v>4984.7</v>
      </c>
      <c r="H154" s="375">
        <f aca="true" t="shared" si="15" ref="H154:H216">G154-F154</f>
        <v>-2501.9000000000005</v>
      </c>
      <c r="I154" s="376">
        <f t="shared" si="13"/>
        <v>0.5367221905182346</v>
      </c>
      <c r="J154" s="376">
        <f t="shared" si="14"/>
        <v>0.6658162583816418</v>
      </c>
      <c r="K154" s="377">
        <f t="shared" si="12"/>
        <v>-881.1000000000004</v>
      </c>
    </row>
    <row r="155" spans="1:11" s="255" customFormat="1" ht="39.75" customHeight="1">
      <c r="A155" s="256" t="s">
        <v>259</v>
      </c>
      <c r="B155" s="257" t="s">
        <v>260</v>
      </c>
      <c r="C155" s="374">
        <v>381.7</v>
      </c>
      <c r="D155" s="374">
        <v>778.1</v>
      </c>
      <c r="E155" s="374">
        <v>778.1</v>
      </c>
      <c r="F155" s="374">
        <v>613</v>
      </c>
      <c r="G155" s="374">
        <v>532.7</v>
      </c>
      <c r="H155" s="375">
        <f t="shared" si="15"/>
        <v>-80.29999999999995</v>
      </c>
      <c r="I155" s="376">
        <f t="shared" si="13"/>
        <v>0.6846163732168102</v>
      </c>
      <c r="J155" s="376">
        <f t="shared" si="14"/>
        <v>0.869004893964111</v>
      </c>
      <c r="K155" s="377">
        <f t="shared" si="12"/>
        <v>151.00000000000006</v>
      </c>
    </row>
    <row r="156" spans="1:11" s="255" customFormat="1" ht="24.75" customHeight="1">
      <c r="A156" s="256" t="s">
        <v>261</v>
      </c>
      <c r="B156" s="305" t="s">
        <v>262</v>
      </c>
      <c r="C156" s="374">
        <v>16.7</v>
      </c>
      <c r="D156" s="374">
        <v>305</v>
      </c>
      <c r="E156" s="374">
        <v>305</v>
      </c>
      <c r="F156" s="374">
        <v>305</v>
      </c>
      <c r="G156" s="374">
        <v>92.8</v>
      </c>
      <c r="H156" s="375">
        <f t="shared" si="15"/>
        <v>-212.2</v>
      </c>
      <c r="I156" s="376">
        <f t="shared" si="13"/>
        <v>0.3042622950819672</v>
      </c>
      <c r="J156" s="376">
        <f t="shared" si="14"/>
        <v>0.3042622950819672</v>
      </c>
      <c r="K156" s="377">
        <f t="shared" si="12"/>
        <v>76.1</v>
      </c>
    </row>
    <row r="157" spans="1:11" s="370" customFormat="1" ht="26.25" customHeight="1">
      <c r="A157" s="365" t="s">
        <v>137</v>
      </c>
      <c r="B157" s="391" t="s">
        <v>27</v>
      </c>
      <c r="C157" s="234">
        <f>C158+C160+C159+C161</f>
        <v>1385.1</v>
      </c>
      <c r="D157" s="234">
        <f>D158+D160+D159+D161</f>
        <v>1771.6</v>
      </c>
      <c r="E157" s="234">
        <f>E158+E160+E159+E161</f>
        <v>2404.7999999999997</v>
      </c>
      <c r="F157" s="234">
        <f>F158+F160+F159+F161</f>
        <v>2154.5</v>
      </c>
      <c r="G157" s="234">
        <f>G158+G160+G159+G161</f>
        <v>1805.1000000000001</v>
      </c>
      <c r="H157" s="367">
        <f t="shared" si="15"/>
        <v>-349.39999999999986</v>
      </c>
      <c r="I157" s="368">
        <f t="shared" si="13"/>
        <v>0.7506237524950101</v>
      </c>
      <c r="J157" s="368">
        <f t="shared" si="14"/>
        <v>0.8378278022743096</v>
      </c>
      <c r="K157" s="369">
        <f t="shared" si="12"/>
        <v>420.0000000000002</v>
      </c>
    </row>
    <row r="158" spans="1:11" s="378" customFormat="1" ht="40.5" customHeight="1">
      <c r="A158" s="256" t="s">
        <v>263</v>
      </c>
      <c r="B158" s="257" t="s">
        <v>264</v>
      </c>
      <c r="C158" s="374">
        <v>22.3</v>
      </c>
      <c r="D158" s="374">
        <v>50</v>
      </c>
      <c r="E158" s="374">
        <v>347.1</v>
      </c>
      <c r="F158" s="374">
        <v>347.1</v>
      </c>
      <c r="G158" s="374">
        <v>331.1</v>
      </c>
      <c r="H158" s="375">
        <f t="shared" si="15"/>
        <v>-16</v>
      </c>
      <c r="I158" s="376">
        <f t="shared" si="13"/>
        <v>0.9539037741284933</v>
      </c>
      <c r="J158" s="376">
        <f t="shared" si="14"/>
        <v>0.9539037741284933</v>
      </c>
      <c r="K158" s="377">
        <f t="shared" si="12"/>
        <v>308.8</v>
      </c>
    </row>
    <row r="159" spans="1:11" s="378" customFormat="1" ht="39" customHeight="1">
      <c r="A159" s="256">
        <v>5012</v>
      </c>
      <c r="B159" s="257" t="s">
        <v>358</v>
      </c>
      <c r="C159" s="374">
        <v>10.7</v>
      </c>
      <c r="D159" s="374">
        <v>50</v>
      </c>
      <c r="E159" s="374">
        <v>25</v>
      </c>
      <c r="F159" s="374">
        <v>25</v>
      </c>
      <c r="G159" s="374">
        <v>9.3</v>
      </c>
      <c r="H159" s="375">
        <f t="shared" si="15"/>
        <v>-15.7</v>
      </c>
      <c r="I159" s="376">
        <f t="shared" si="13"/>
        <v>0.37200000000000005</v>
      </c>
      <c r="J159" s="376">
        <f t="shared" si="14"/>
        <v>0.37200000000000005</v>
      </c>
      <c r="K159" s="377">
        <f>G159-C159</f>
        <v>-1.3999999999999986</v>
      </c>
    </row>
    <row r="160" spans="1:11" s="378" customFormat="1" ht="39.75" customHeight="1">
      <c r="A160" s="256" t="s">
        <v>265</v>
      </c>
      <c r="B160" s="257" t="s">
        <v>266</v>
      </c>
      <c r="C160" s="374">
        <v>1352.1</v>
      </c>
      <c r="D160" s="374">
        <v>1671.6</v>
      </c>
      <c r="E160" s="374">
        <v>1955.6</v>
      </c>
      <c r="F160" s="374">
        <v>1720.8</v>
      </c>
      <c r="G160" s="374">
        <v>1432.3</v>
      </c>
      <c r="H160" s="375">
        <f t="shared" si="15"/>
        <v>-288.5</v>
      </c>
      <c r="I160" s="376">
        <f t="shared" si="13"/>
        <v>0.7324094906933933</v>
      </c>
      <c r="J160" s="376">
        <f t="shared" si="14"/>
        <v>0.8323454207345421</v>
      </c>
      <c r="K160" s="377">
        <f t="shared" si="12"/>
        <v>80.20000000000005</v>
      </c>
    </row>
    <row r="161" spans="1:11" s="378" customFormat="1" ht="39" customHeight="1">
      <c r="A161" s="256">
        <v>5049</v>
      </c>
      <c r="B161" s="257" t="s">
        <v>407</v>
      </c>
      <c r="C161" s="374"/>
      <c r="D161" s="374"/>
      <c r="E161" s="374">
        <v>77.1</v>
      </c>
      <c r="F161" s="374">
        <v>61.6</v>
      </c>
      <c r="G161" s="374">
        <v>32.4</v>
      </c>
      <c r="H161" s="375">
        <f t="shared" si="15"/>
        <v>-29.200000000000003</v>
      </c>
      <c r="I161" s="376">
        <f t="shared" si="13"/>
        <v>0.42023346303501946</v>
      </c>
      <c r="J161" s="376">
        <f t="shared" si="14"/>
        <v>0.525974025974026</v>
      </c>
      <c r="K161" s="377">
        <f t="shared" si="12"/>
        <v>32.4</v>
      </c>
    </row>
    <row r="162" spans="1:11" s="370" customFormat="1" ht="20.25" customHeight="1">
      <c r="A162" s="365" t="s">
        <v>138</v>
      </c>
      <c r="B162" s="391" t="s">
        <v>79</v>
      </c>
      <c r="C162" s="234">
        <f>C163+C164+C165</f>
        <v>5633.9</v>
      </c>
      <c r="D162" s="234">
        <f>D163+D164+D165</f>
        <v>10900</v>
      </c>
      <c r="E162" s="234">
        <f>E163+E164+E165+E166</f>
        <v>14111.9</v>
      </c>
      <c r="F162" s="234">
        <f>F163+F164+F165+F166</f>
        <v>13558.9</v>
      </c>
      <c r="G162" s="234">
        <f>G163+G164+G165+G166</f>
        <v>8606.4</v>
      </c>
      <c r="H162" s="367">
        <f t="shared" si="15"/>
        <v>-4952.5</v>
      </c>
      <c r="I162" s="368">
        <f t="shared" si="13"/>
        <v>0.6098682672071088</v>
      </c>
      <c r="J162" s="368">
        <f t="shared" si="14"/>
        <v>0.634741756337166</v>
      </c>
      <c r="K162" s="369">
        <f t="shared" si="12"/>
        <v>2972.5</v>
      </c>
    </row>
    <row r="163" spans="1:11" s="378" customFormat="1" ht="61.5" customHeight="1">
      <c r="A163" s="256" t="s">
        <v>175</v>
      </c>
      <c r="B163" s="305" t="s">
        <v>267</v>
      </c>
      <c r="C163" s="374">
        <v>1156</v>
      </c>
      <c r="D163" s="374">
        <v>1300</v>
      </c>
      <c r="E163" s="374">
        <v>2639.4</v>
      </c>
      <c r="F163" s="374">
        <v>2639.4</v>
      </c>
      <c r="G163" s="374">
        <v>2254.6</v>
      </c>
      <c r="H163" s="375">
        <f t="shared" si="15"/>
        <v>-384.8000000000002</v>
      </c>
      <c r="I163" s="376">
        <f t="shared" si="13"/>
        <v>0.8542092899901492</v>
      </c>
      <c r="J163" s="376">
        <f t="shared" si="14"/>
        <v>0.8542092899901492</v>
      </c>
      <c r="K163" s="377">
        <f t="shared" si="12"/>
        <v>1098.6</v>
      </c>
    </row>
    <row r="164" spans="1:11" s="378" customFormat="1" ht="20.25" customHeight="1">
      <c r="A164" s="256" t="s">
        <v>176</v>
      </c>
      <c r="B164" s="305" t="s">
        <v>177</v>
      </c>
      <c r="C164" s="374">
        <v>3792.9</v>
      </c>
      <c r="D164" s="374">
        <v>9000</v>
      </c>
      <c r="E164" s="374">
        <v>10072.5</v>
      </c>
      <c r="F164" s="374">
        <v>9519.5</v>
      </c>
      <c r="G164" s="374">
        <v>5618.2</v>
      </c>
      <c r="H164" s="375">
        <f t="shared" si="15"/>
        <v>-3901.3</v>
      </c>
      <c r="I164" s="376">
        <f t="shared" si="13"/>
        <v>0.5577761231074708</v>
      </c>
      <c r="J164" s="376">
        <f t="shared" si="14"/>
        <v>0.5901780555701455</v>
      </c>
      <c r="K164" s="377">
        <f t="shared" si="12"/>
        <v>1825.2999999999997</v>
      </c>
    </row>
    <row r="165" spans="1:11" s="378" customFormat="1" ht="124.5" customHeight="1">
      <c r="A165" s="256" t="s">
        <v>268</v>
      </c>
      <c r="B165" s="305" t="s">
        <v>378</v>
      </c>
      <c r="C165" s="374">
        <v>685</v>
      </c>
      <c r="D165" s="374">
        <v>600</v>
      </c>
      <c r="E165" s="374">
        <v>1100</v>
      </c>
      <c r="F165" s="374">
        <v>1100</v>
      </c>
      <c r="G165" s="374">
        <v>733.6</v>
      </c>
      <c r="H165" s="375">
        <f t="shared" si="15"/>
        <v>-366.4</v>
      </c>
      <c r="I165" s="376">
        <f t="shared" si="13"/>
        <v>0.6669090909090909</v>
      </c>
      <c r="J165" s="376">
        <f t="shared" si="14"/>
        <v>0.6669090909090909</v>
      </c>
      <c r="K165" s="377">
        <f t="shared" si="12"/>
        <v>48.60000000000002</v>
      </c>
    </row>
    <row r="166" spans="1:11" s="378" customFormat="1" ht="42" customHeight="1">
      <c r="A166" s="256">
        <v>6090</v>
      </c>
      <c r="B166" s="305" t="s">
        <v>419</v>
      </c>
      <c r="C166" s="374"/>
      <c r="D166" s="374"/>
      <c r="E166" s="374">
        <v>300</v>
      </c>
      <c r="F166" s="374">
        <v>300</v>
      </c>
      <c r="G166" s="374"/>
      <c r="H166" s="375"/>
      <c r="I166" s="376"/>
      <c r="J166" s="376"/>
      <c r="K166" s="377"/>
    </row>
    <row r="167" spans="1:12" s="370" customFormat="1" ht="23.25" customHeight="1">
      <c r="A167" s="365" t="s">
        <v>151</v>
      </c>
      <c r="B167" s="391" t="s">
        <v>152</v>
      </c>
      <c r="C167" s="234">
        <f>C168+C169+C170+C171+C173+C174+C172</f>
        <v>3459.3</v>
      </c>
      <c r="D167" s="234">
        <f>D168+D169+D170+D171+D173+D174+D172</f>
        <v>11115.7</v>
      </c>
      <c r="E167" s="234">
        <f>E168+E169+E170+E171+E173+E174+E172</f>
        <v>13783.6</v>
      </c>
      <c r="F167" s="234">
        <f>F168+F169+F170+F171+F173+F174+F172</f>
        <v>13633.6</v>
      </c>
      <c r="G167" s="234">
        <f>G168+G169+G170+G171+G173+G174+G172</f>
        <v>10635.3</v>
      </c>
      <c r="H167" s="367">
        <f t="shared" si="15"/>
        <v>-2998.300000000001</v>
      </c>
      <c r="I167" s="368">
        <f t="shared" si="13"/>
        <v>0.7715908761136422</v>
      </c>
      <c r="J167" s="368">
        <f t="shared" si="14"/>
        <v>0.7800800962328365</v>
      </c>
      <c r="K167" s="369">
        <f t="shared" si="12"/>
        <v>7175.999999999999</v>
      </c>
      <c r="L167" s="392"/>
    </row>
    <row r="168" spans="1:11" s="378" customFormat="1" ht="20.25" customHeight="1">
      <c r="A168" s="256" t="s">
        <v>269</v>
      </c>
      <c r="B168" s="257" t="s">
        <v>270</v>
      </c>
      <c r="C168" s="374"/>
      <c r="D168" s="374">
        <v>60</v>
      </c>
      <c r="E168" s="374">
        <v>195</v>
      </c>
      <c r="F168" s="374">
        <v>195</v>
      </c>
      <c r="G168" s="374">
        <v>81.2</v>
      </c>
      <c r="H168" s="375">
        <f t="shared" si="15"/>
        <v>-113.8</v>
      </c>
      <c r="I168" s="376">
        <f t="shared" si="13"/>
        <v>0.4164102564102564</v>
      </c>
      <c r="J168" s="376">
        <f t="shared" si="14"/>
        <v>0.4164102564102564</v>
      </c>
      <c r="K168" s="377">
        <f t="shared" si="12"/>
        <v>81.2</v>
      </c>
    </row>
    <row r="169" spans="1:11" s="378" customFormat="1" ht="39.75" customHeight="1">
      <c r="A169" s="256" t="s">
        <v>181</v>
      </c>
      <c r="B169" s="257" t="s">
        <v>183</v>
      </c>
      <c r="C169" s="374">
        <v>306.3</v>
      </c>
      <c r="D169" s="374">
        <v>1000</v>
      </c>
      <c r="E169" s="374">
        <v>1000</v>
      </c>
      <c r="F169" s="374">
        <v>850</v>
      </c>
      <c r="G169" s="374">
        <v>628.6</v>
      </c>
      <c r="H169" s="375">
        <f t="shared" si="15"/>
        <v>-221.39999999999998</v>
      </c>
      <c r="I169" s="376">
        <f t="shared" si="13"/>
        <v>0.6286</v>
      </c>
      <c r="J169" s="376">
        <f t="shared" si="14"/>
        <v>0.7395294117647059</v>
      </c>
      <c r="K169" s="377">
        <f t="shared" si="12"/>
        <v>322.3</v>
      </c>
    </row>
    <row r="170" spans="1:11" s="378" customFormat="1" ht="58.5" customHeight="1">
      <c r="A170" s="256" t="s">
        <v>182</v>
      </c>
      <c r="B170" s="257" t="s">
        <v>184</v>
      </c>
      <c r="C170" s="374">
        <v>3153</v>
      </c>
      <c r="D170" s="374">
        <v>10000</v>
      </c>
      <c r="E170" s="374">
        <v>11600</v>
      </c>
      <c r="F170" s="374">
        <v>11600</v>
      </c>
      <c r="G170" s="374">
        <v>9901.4</v>
      </c>
      <c r="H170" s="375">
        <f t="shared" si="15"/>
        <v>-1698.6000000000004</v>
      </c>
      <c r="I170" s="376">
        <f t="shared" si="13"/>
        <v>0.8535689655172414</v>
      </c>
      <c r="J170" s="376">
        <f t="shared" si="14"/>
        <v>0.8535689655172414</v>
      </c>
      <c r="K170" s="377">
        <f t="shared" si="12"/>
        <v>6748.4</v>
      </c>
    </row>
    <row r="171" spans="1:11" s="378" customFormat="1" ht="57.75" customHeight="1" hidden="1">
      <c r="A171" s="256" t="s">
        <v>271</v>
      </c>
      <c r="B171" s="257" t="s">
        <v>272</v>
      </c>
      <c r="C171" s="374"/>
      <c r="D171" s="374"/>
      <c r="E171" s="374"/>
      <c r="F171" s="374"/>
      <c r="G171" s="374"/>
      <c r="H171" s="375">
        <f t="shared" si="15"/>
        <v>0</v>
      </c>
      <c r="I171" s="376" t="e">
        <f t="shared" si="13"/>
        <v>#DIV/0!</v>
      </c>
      <c r="J171" s="376" t="e">
        <f t="shared" si="14"/>
        <v>#DIV/0!</v>
      </c>
      <c r="K171" s="377">
        <f t="shared" si="12"/>
        <v>0</v>
      </c>
    </row>
    <row r="172" spans="1:11" s="378" customFormat="1" ht="57.75" customHeight="1">
      <c r="A172" s="256">
        <v>7540</v>
      </c>
      <c r="B172" s="257" t="s">
        <v>408</v>
      </c>
      <c r="C172" s="374"/>
      <c r="D172" s="374"/>
      <c r="E172" s="374">
        <v>932.9</v>
      </c>
      <c r="F172" s="374">
        <v>932.9</v>
      </c>
      <c r="G172" s="374"/>
      <c r="H172" s="375">
        <f t="shared" si="15"/>
        <v>-932.9</v>
      </c>
      <c r="I172" s="376">
        <f t="shared" si="13"/>
        <v>0</v>
      </c>
      <c r="J172" s="376">
        <f t="shared" si="14"/>
        <v>0</v>
      </c>
      <c r="K172" s="377">
        <f t="shared" si="12"/>
        <v>0</v>
      </c>
    </row>
    <row r="173" spans="1:11" s="378" customFormat="1" ht="42" customHeight="1">
      <c r="A173" s="256" t="s">
        <v>273</v>
      </c>
      <c r="B173" s="257" t="s">
        <v>274</v>
      </c>
      <c r="C173" s="374"/>
      <c r="D173" s="374">
        <v>30</v>
      </c>
      <c r="E173" s="374">
        <v>30</v>
      </c>
      <c r="F173" s="374">
        <v>30</v>
      </c>
      <c r="G173" s="374"/>
      <c r="H173" s="375">
        <f t="shared" si="15"/>
        <v>-30</v>
      </c>
      <c r="I173" s="376">
        <f t="shared" si="13"/>
        <v>0</v>
      </c>
      <c r="J173" s="376">
        <f t="shared" si="14"/>
        <v>0</v>
      </c>
      <c r="K173" s="377">
        <f t="shared" si="12"/>
        <v>0</v>
      </c>
    </row>
    <row r="174" spans="1:11" s="378" customFormat="1" ht="38.25" customHeight="1">
      <c r="A174" s="256" t="s">
        <v>275</v>
      </c>
      <c r="B174" s="257" t="s">
        <v>276</v>
      </c>
      <c r="C174" s="374"/>
      <c r="D174" s="374">
        <v>25.7</v>
      </c>
      <c r="E174" s="374">
        <v>25.7</v>
      </c>
      <c r="F174" s="374">
        <v>25.7</v>
      </c>
      <c r="G174" s="374">
        <v>24.1</v>
      </c>
      <c r="H174" s="375">
        <f t="shared" si="15"/>
        <v>-1.5999999999999979</v>
      </c>
      <c r="I174" s="376">
        <f t="shared" si="13"/>
        <v>0.9377431906614787</v>
      </c>
      <c r="J174" s="376">
        <f t="shared" si="14"/>
        <v>0.9377431906614787</v>
      </c>
      <c r="K174" s="377">
        <f t="shared" si="12"/>
        <v>24.1</v>
      </c>
    </row>
    <row r="175" spans="1:11" s="370" customFormat="1" ht="23.25" customHeight="1">
      <c r="A175" s="365" t="s">
        <v>139</v>
      </c>
      <c r="B175" s="391" t="s">
        <v>143</v>
      </c>
      <c r="C175" s="234">
        <f>C176+C177+C178+C179+C181+C180</f>
        <v>2887.1</v>
      </c>
      <c r="D175" s="234">
        <f>D176+D177+D178+D179+D181+D180</f>
        <v>3772.9</v>
      </c>
      <c r="E175" s="234">
        <f>E176+E177+E178+E179+E181+E180</f>
        <v>6952.9</v>
      </c>
      <c r="F175" s="234">
        <f>F176+F177+F178+F179+F181+F180</f>
        <v>6752.8</v>
      </c>
      <c r="G175" s="234">
        <f>G176+G177+G178+G179+G181+G180</f>
        <v>4731.2</v>
      </c>
      <c r="H175" s="367">
        <f t="shared" si="15"/>
        <v>-2021.6000000000004</v>
      </c>
      <c r="I175" s="368">
        <f t="shared" si="13"/>
        <v>0.6804642667088553</v>
      </c>
      <c r="J175" s="368">
        <f t="shared" si="14"/>
        <v>0.7006278876910318</v>
      </c>
      <c r="K175" s="369">
        <f t="shared" si="12"/>
        <v>1844.1</v>
      </c>
    </row>
    <row r="176" spans="1:11" s="378" customFormat="1" ht="41.25" customHeight="1">
      <c r="A176" s="256" t="s">
        <v>277</v>
      </c>
      <c r="B176" s="257" t="s">
        <v>278</v>
      </c>
      <c r="C176" s="374">
        <v>129.3</v>
      </c>
      <c r="D176" s="374">
        <v>200</v>
      </c>
      <c r="E176" s="374">
        <v>2180</v>
      </c>
      <c r="F176" s="374">
        <v>2180</v>
      </c>
      <c r="G176" s="374">
        <v>1194</v>
      </c>
      <c r="H176" s="375">
        <f t="shared" si="15"/>
        <v>-986</v>
      </c>
      <c r="I176" s="376">
        <f t="shared" si="13"/>
        <v>0.5477064220183486</v>
      </c>
      <c r="J176" s="376">
        <f t="shared" si="14"/>
        <v>0.5477064220183486</v>
      </c>
      <c r="K176" s="377">
        <f t="shared" si="12"/>
        <v>1064.7</v>
      </c>
    </row>
    <row r="177" spans="1:11" s="378" customFormat="1" ht="38.25" customHeight="1">
      <c r="A177" s="256" t="s">
        <v>279</v>
      </c>
      <c r="B177" s="305" t="s">
        <v>379</v>
      </c>
      <c r="C177" s="374">
        <v>2043.3</v>
      </c>
      <c r="D177" s="374">
        <v>2532.9</v>
      </c>
      <c r="E177" s="374">
        <v>2732.9</v>
      </c>
      <c r="F177" s="374">
        <v>2532.8</v>
      </c>
      <c r="G177" s="374">
        <v>2065.1</v>
      </c>
      <c r="H177" s="375">
        <f t="shared" si="15"/>
        <v>-467.7000000000003</v>
      </c>
      <c r="I177" s="376">
        <f t="shared" si="13"/>
        <v>0.7556441874931391</v>
      </c>
      <c r="J177" s="376">
        <f t="shared" si="14"/>
        <v>0.8153427037271004</v>
      </c>
      <c r="K177" s="377">
        <f t="shared" si="12"/>
        <v>21.799999999999955</v>
      </c>
    </row>
    <row r="178" spans="1:11" s="378" customFormat="1" ht="40.5" customHeight="1">
      <c r="A178" s="256" t="s">
        <v>281</v>
      </c>
      <c r="B178" s="257" t="s">
        <v>282</v>
      </c>
      <c r="C178" s="374">
        <v>292.9</v>
      </c>
      <c r="D178" s="374">
        <v>550</v>
      </c>
      <c r="E178" s="374">
        <v>850</v>
      </c>
      <c r="F178" s="374">
        <v>850</v>
      </c>
      <c r="G178" s="374">
        <v>781.9</v>
      </c>
      <c r="H178" s="375">
        <f t="shared" si="15"/>
        <v>-68.10000000000002</v>
      </c>
      <c r="I178" s="376">
        <f t="shared" si="13"/>
        <v>0.9198823529411765</v>
      </c>
      <c r="J178" s="376">
        <f t="shared" si="14"/>
        <v>0.9198823529411765</v>
      </c>
      <c r="K178" s="377">
        <f t="shared" si="12"/>
        <v>489</v>
      </c>
    </row>
    <row r="179" spans="1:11" s="378" customFormat="1" ht="24.75" customHeight="1">
      <c r="A179" s="256" t="s">
        <v>283</v>
      </c>
      <c r="B179" s="257" t="s">
        <v>284</v>
      </c>
      <c r="C179" s="374"/>
      <c r="D179" s="374">
        <v>20</v>
      </c>
      <c r="E179" s="374">
        <v>20</v>
      </c>
      <c r="F179" s="374">
        <v>20</v>
      </c>
      <c r="G179" s="374"/>
      <c r="H179" s="375">
        <f t="shared" si="15"/>
        <v>-20</v>
      </c>
      <c r="I179" s="376"/>
      <c r="J179" s="376"/>
      <c r="K179" s="377">
        <f t="shared" si="12"/>
        <v>0</v>
      </c>
    </row>
    <row r="180" spans="1:11" s="378" customFormat="1" ht="25.5" customHeight="1">
      <c r="A180" s="256">
        <v>8240</v>
      </c>
      <c r="B180" s="257" t="s">
        <v>377</v>
      </c>
      <c r="C180" s="374">
        <v>421.6</v>
      </c>
      <c r="D180" s="374">
        <v>370</v>
      </c>
      <c r="E180" s="374">
        <v>1070</v>
      </c>
      <c r="F180" s="374">
        <v>1070</v>
      </c>
      <c r="G180" s="374">
        <v>690.2</v>
      </c>
      <c r="H180" s="375">
        <f t="shared" si="15"/>
        <v>-379.79999999999995</v>
      </c>
      <c r="I180" s="376">
        <f t="shared" si="13"/>
        <v>0.6450467289719627</v>
      </c>
      <c r="J180" s="376">
        <f t="shared" si="14"/>
        <v>0.6450467289719627</v>
      </c>
      <c r="K180" s="377">
        <f t="shared" si="12"/>
        <v>268.6</v>
      </c>
    </row>
    <row r="181" spans="1:11" s="378" customFormat="1" ht="27" customHeight="1">
      <c r="A181" s="256" t="s">
        <v>285</v>
      </c>
      <c r="B181" s="257" t="s">
        <v>286</v>
      </c>
      <c r="C181" s="374"/>
      <c r="D181" s="374">
        <v>100</v>
      </c>
      <c r="E181" s="374">
        <v>100</v>
      </c>
      <c r="F181" s="374">
        <v>100</v>
      </c>
      <c r="G181" s="374"/>
      <c r="H181" s="375">
        <f t="shared" si="15"/>
        <v>-100</v>
      </c>
      <c r="I181" s="376">
        <f t="shared" si="13"/>
        <v>0</v>
      </c>
      <c r="J181" s="376">
        <f t="shared" si="14"/>
        <v>0</v>
      </c>
      <c r="K181" s="377">
        <f t="shared" si="12"/>
        <v>0</v>
      </c>
    </row>
    <row r="182" spans="1:11" s="395" customFormat="1" ht="45" customHeight="1">
      <c r="A182" s="393"/>
      <c r="B182" s="394" t="s">
        <v>380</v>
      </c>
      <c r="C182" s="234">
        <f>C105+C110+C136+C152+C157+C162+C167+C175+C132</f>
        <v>137552.80000000002</v>
      </c>
      <c r="D182" s="234">
        <f>D105+D110+D136+D152+D157+D162+D167+D175+D132</f>
        <v>191568.7</v>
      </c>
      <c r="E182" s="234">
        <f>E105+E110+E136+E152+E157+E162+E167+E175+E132</f>
        <v>216325.49999999997</v>
      </c>
      <c r="F182" s="234">
        <f>F105+F110+F136+F152+F157+F162+F167+F175+F132</f>
        <v>187842</v>
      </c>
      <c r="G182" s="234">
        <f>G105+G110+G136+G152+G157+G162+G167+G175+G132</f>
        <v>152357.00000000003</v>
      </c>
      <c r="H182" s="367">
        <f t="shared" si="15"/>
        <v>-35484.99999999997</v>
      </c>
      <c r="I182" s="368">
        <f t="shared" si="13"/>
        <v>0.7042951478212234</v>
      </c>
      <c r="J182" s="368">
        <f t="shared" si="14"/>
        <v>0.8110912362517436</v>
      </c>
      <c r="K182" s="369">
        <f t="shared" si="12"/>
        <v>14804.200000000012</v>
      </c>
    </row>
    <row r="183" spans="1:11" s="129" customFormat="1" ht="39" customHeight="1" hidden="1" thickBot="1">
      <c r="A183" s="178">
        <v>250339</v>
      </c>
      <c r="B183" s="179" t="s">
        <v>80</v>
      </c>
      <c r="C183" s="236"/>
      <c r="D183" s="126"/>
      <c r="E183" s="126"/>
      <c r="F183" s="236"/>
      <c r="G183" s="126"/>
      <c r="H183" s="112">
        <f t="shared" si="15"/>
        <v>0</v>
      </c>
      <c r="I183" s="127" t="e">
        <f t="shared" si="13"/>
        <v>#DIV/0!</v>
      </c>
      <c r="J183" s="123" t="e">
        <f t="shared" si="14"/>
        <v>#DIV/0!</v>
      </c>
      <c r="K183" s="128">
        <f t="shared" si="12"/>
        <v>0</v>
      </c>
    </row>
    <row r="184" spans="1:11" s="370" customFormat="1" ht="26.25" customHeight="1">
      <c r="A184" s="394">
        <v>9000</v>
      </c>
      <c r="B184" s="396" t="s">
        <v>148</v>
      </c>
      <c r="C184" s="234">
        <f>C186+C187</f>
        <v>1280</v>
      </c>
      <c r="D184" s="234">
        <f>D186+D187</f>
        <v>0</v>
      </c>
      <c r="E184" s="397">
        <f>E185+E186+E187</f>
        <v>5993</v>
      </c>
      <c r="F184" s="234">
        <f>F186+F187</f>
        <v>5993</v>
      </c>
      <c r="G184" s="234">
        <f>G186+G187</f>
        <v>4593.6</v>
      </c>
      <c r="H184" s="367">
        <f t="shared" si="15"/>
        <v>-1399.3999999999996</v>
      </c>
      <c r="I184" s="376">
        <f t="shared" si="13"/>
        <v>0.7664942432838312</v>
      </c>
      <c r="J184" s="368">
        <f t="shared" si="14"/>
        <v>0.7664942432838312</v>
      </c>
      <c r="K184" s="377">
        <f aca="true" t="shared" si="16" ref="K184:K189">G184-C184</f>
        <v>3313.6000000000004</v>
      </c>
    </row>
    <row r="185" spans="1:11" s="378" customFormat="1" ht="38.25" customHeight="1" hidden="1">
      <c r="A185" s="398"/>
      <c r="B185" s="399"/>
      <c r="C185" s="400"/>
      <c r="D185" s="400"/>
      <c r="E185" s="400"/>
      <c r="F185" s="400"/>
      <c r="G185" s="400"/>
      <c r="H185" s="367">
        <f t="shared" si="15"/>
        <v>0</v>
      </c>
      <c r="I185" s="401" t="e">
        <f>G185/E185</f>
        <v>#DIV/0!</v>
      </c>
      <c r="J185" s="380" t="e">
        <f aca="true" t="shared" si="17" ref="J185:J216">G185/F185</f>
        <v>#DIV/0!</v>
      </c>
      <c r="K185" s="402">
        <f t="shared" si="16"/>
        <v>0</v>
      </c>
    </row>
    <row r="186" spans="1:11" s="378" customFormat="1" ht="24" customHeight="1">
      <c r="A186" s="256" t="s">
        <v>145</v>
      </c>
      <c r="B186" s="305" t="s">
        <v>144</v>
      </c>
      <c r="C186" s="403">
        <v>30</v>
      </c>
      <c r="D186" s="403"/>
      <c r="E186" s="403">
        <v>683</v>
      </c>
      <c r="F186" s="403">
        <v>683</v>
      </c>
      <c r="G186" s="403">
        <v>683</v>
      </c>
      <c r="H186" s="375">
        <f t="shared" si="15"/>
        <v>0</v>
      </c>
      <c r="I186" s="376">
        <f>G186/E186</f>
        <v>1</v>
      </c>
      <c r="J186" s="368">
        <f t="shared" si="17"/>
        <v>1</v>
      </c>
      <c r="K186" s="377">
        <f t="shared" si="16"/>
        <v>653</v>
      </c>
    </row>
    <row r="187" spans="1:11" s="378" customFormat="1" ht="59.25" customHeight="1">
      <c r="A187" s="256" t="s">
        <v>146</v>
      </c>
      <c r="B187" s="257" t="s">
        <v>147</v>
      </c>
      <c r="C187" s="374">
        <v>1250</v>
      </c>
      <c r="D187" s="374"/>
      <c r="E187" s="403">
        <v>5310</v>
      </c>
      <c r="F187" s="403">
        <v>5310</v>
      </c>
      <c r="G187" s="403">
        <v>3910.6</v>
      </c>
      <c r="H187" s="375">
        <f t="shared" si="15"/>
        <v>-1399.4</v>
      </c>
      <c r="I187" s="376">
        <f>G187/E187</f>
        <v>0.7364595103578154</v>
      </c>
      <c r="J187" s="368">
        <f t="shared" si="17"/>
        <v>0.7364595103578154</v>
      </c>
      <c r="K187" s="377">
        <f t="shared" si="16"/>
        <v>2660.6</v>
      </c>
    </row>
    <row r="188" spans="1:11" s="395" customFormat="1" ht="24.75" customHeight="1">
      <c r="A188" s="404"/>
      <c r="B188" s="391" t="s">
        <v>381</v>
      </c>
      <c r="C188" s="234">
        <f>C182+C184</f>
        <v>138832.80000000002</v>
      </c>
      <c r="D188" s="234">
        <f>D182+D184</f>
        <v>191568.7</v>
      </c>
      <c r="E188" s="234">
        <f>E182+E184</f>
        <v>222318.49999999997</v>
      </c>
      <c r="F188" s="234">
        <f>F182+F184</f>
        <v>193835</v>
      </c>
      <c r="G188" s="234">
        <f>G182+G184</f>
        <v>156950.60000000003</v>
      </c>
      <c r="H188" s="367">
        <f t="shared" si="15"/>
        <v>-36884.399999999965</v>
      </c>
      <c r="I188" s="368">
        <f>G188/E188</f>
        <v>0.7059718377013161</v>
      </c>
      <c r="J188" s="368">
        <f t="shared" si="17"/>
        <v>0.8097123842443317</v>
      </c>
      <c r="K188" s="369">
        <f t="shared" si="16"/>
        <v>18117.800000000017</v>
      </c>
    </row>
    <row r="189" spans="1:11" s="395" customFormat="1" ht="42.75" customHeight="1">
      <c r="A189" s="404"/>
      <c r="B189" s="391" t="s">
        <v>364</v>
      </c>
      <c r="C189" s="234">
        <f>C190+C216+C215</f>
        <v>138832.8</v>
      </c>
      <c r="D189" s="234">
        <f>D190+D216+D215</f>
        <v>191568.69999999998</v>
      </c>
      <c r="E189" s="234">
        <f>E190+E216+E215</f>
        <v>222318.49999999997</v>
      </c>
      <c r="F189" s="234">
        <f>F190+F216+F215</f>
        <v>193835.00000000003</v>
      </c>
      <c r="G189" s="234">
        <f>G190+G216+G215</f>
        <v>156950.60000000003</v>
      </c>
      <c r="H189" s="367">
        <f t="shared" si="15"/>
        <v>-36884.399999999994</v>
      </c>
      <c r="I189" s="368">
        <f aca="true" t="shared" si="18" ref="I189:I216">G189/E189</f>
        <v>0.7059718377013161</v>
      </c>
      <c r="J189" s="368">
        <f t="shared" si="17"/>
        <v>0.8097123842443316</v>
      </c>
      <c r="K189" s="377">
        <f t="shared" si="16"/>
        <v>18117.800000000047</v>
      </c>
    </row>
    <row r="190" spans="1:11" s="407" customFormat="1" ht="24.75" customHeight="1">
      <c r="A190" s="405" t="s">
        <v>162</v>
      </c>
      <c r="B190" s="406" t="s">
        <v>382</v>
      </c>
      <c r="C190" s="234">
        <f>C191+C195+C209+C212+C214+C216</f>
        <v>138832.8</v>
      </c>
      <c r="D190" s="234">
        <f>D191+D195+D209+D212+D214</f>
        <v>191468.69999999998</v>
      </c>
      <c r="E190" s="234">
        <f>E191+E195+E209+E212+E214</f>
        <v>220198.49999999997</v>
      </c>
      <c r="F190" s="234">
        <f>F191+F195+F209+F212+F214</f>
        <v>191715.00000000003</v>
      </c>
      <c r="G190" s="234">
        <f>G191+G195+G209+G212+G214</f>
        <v>155827.90000000002</v>
      </c>
      <c r="H190" s="367">
        <f t="shared" si="15"/>
        <v>-35887.100000000006</v>
      </c>
      <c r="I190" s="368">
        <f t="shared" si="18"/>
        <v>0.7076701249100246</v>
      </c>
      <c r="J190" s="368">
        <f t="shared" si="17"/>
        <v>0.8128101609159429</v>
      </c>
      <c r="K190" s="369">
        <f aca="true" t="shared" si="19" ref="K190:K218">G190-C190</f>
        <v>16995.100000000035</v>
      </c>
    </row>
    <row r="191" spans="1:11" s="407" customFormat="1" ht="21" customHeight="1">
      <c r="A191" s="405" t="s">
        <v>312</v>
      </c>
      <c r="B191" s="408" t="s">
        <v>305</v>
      </c>
      <c r="C191" s="234">
        <f>C192+C194</f>
        <v>108079.4</v>
      </c>
      <c r="D191" s="234">
        <f>D192+D194</f>
        <v>135415.9</v>
      </c>
      <c r="E191" s="234">
        <f>E192+E194</f>
        <v>143183.4</v>
      </c>
      <c r="F191" s="234">
        <f>F192+F194</f>
        <v>120484.6</v>
      </c>
      <c r="G191" s="234">
        <f>G192+G194</f>
        <v>108487.5</v>
      </c>
      <c r="H191" s="367">
        <f t="shared" si="15"/>
        <v>-11997.100000000006</v>
      </c>
      <c r="I191" s="368">
        <f t="shared" si="18"/>
        <v>0.7576821056072143</v>
      </c>
      <c r="J191" s="368">
        <f t="shared" si="17"/>
        <v>0.9004262785451418</v>
      </c>
      <c r="K191" s="369">
        <f t="shared" si="19"/>
        <v>408.1000000000058</v>
      </c>
    </row>
    <row r="192" spans="1:11" s="395" customFormat="1" ht="20.25" customHeight="1">
      <c r="A192" s="409" t="s">
        <v>313</v>
      </c>
      <c r="B192" s="410" t="s">
        <v>336</v>
      </c>
      <c r="C192" s="374">
        <v>87234.8</v>
      </c>
      <c r="D192" s="374">
        <v>110291.1</v>
      </c>
      <c r="E192" s="374">
        <v>115677.4</v>
      </c>
      <c r="F192" s="374">
        <v>96354.7</v>
      </c>
      <c r="G192" s="374">
        <v>87268.1</v>
      </c>
      <c r="H192" s="375">
        <f t="shared" si="15"/>
        <v>-9086.599999999991</v>
      </c>
      <c r="I192" s="376">
        <f t="shared" si="18"/>
        <v>0.7544092450210673</v>
      </c>
      <c r="J192" s="376">
        <f t="shared" si="17"/>
        <v>0.9056963490104791</v>
      </c>
      <c r="K192" s="377">
        <f t="shared" si="19"/>
        <v>33.30000000000291</v>
      </c>
    </row>
    <row r="193" spans="1:11" s="395" customFormat="1" ht="37.5" customHeight="1" hidden="1" thickBot="1">
      <c r="A193" s="409" t="s">
        <v>238</v>
      </c>
      <c r="B193" s="410" t="s">
        <v>337</v>
      </c>
      <c r="C193" s="374"/>
      <c r="D193" s="374"/>
      <c r="E193" s="374"/>
      <c r="F193" s="374"/>
      <c r="G193" s="374"/>
      <c r="H193" s="375">
        <f t="shared" si="15"/>
        <v>0</v>
      </c>
      <c r="I193" s="376" t="e">
        <f t="shared" si="18"/>
        <v>#DIV/0!</v>
      </c>
      <c r="J193" s="376" t="e">
        <f t="shared" si="17"/>
        <v>#DIV/0!</v>
      </c>
      <c r="K193" s="377">
        <f t="shared" si="19"/>
        <v>0</v>
      </c>
    </row>
    <row r="194" spans="1:11" s="395" customFormat="1" ht="22.5" customHeight="1">
      <c r="A194" s="409" t="s">
        <v>314</v>
      </c>
      <c r="B194" s="410" t="s">
        <v>338</v>
      </c>
      <c r="C194" s="374">
        <v>20844.6</v>
      </c>
      <c r="D194" s="374">
        <v>25124.8</v>
      </c>
      <c r="E194" s="374">
        <v>27506</v>
      </c>
      <c r="F194" s="374">
        <v>24129.9</v>
      </c>
      <c r="G194" s="374">
        <v>21219.4</v>
      </c>
      <c r="H194" s="375">
        <f t="shared" si="15"/>
        <v>-2910.5</v>
      </c>
      <c r="I194" s="376">
        <f t="shared" si="18"/>
        <v>0.7714462299134734</v>
      </c>
      <c r="J194" s="376">
        <f t="shared" si="17"/>
        <v>0.8793820115292645</v>
      </c>
      <c r="K194" s="377">
        <f t="shared" si="19"/>
        <v>374.8000000000029</v>
      </c>
    </row>
    <row r="195" spans="1:11" s="407" customFormat="1" ht="21.75" customHeight="1">
      <c r="A195" s="405" t="s">
        <v>315</v>
      </c>
      <c r="B195" s="411" t="s">
        <v>339</v>
      </c>
      <c r="C195" s="234">
        <f>C196+C197+C198+C199+C200+C201+C207</f>
        <v>19801.8</v>
      </c>
      <c r="D195" s="234">
        <f>D196+D197+D198+D199+D200+D201+D207</f>
        <v>41381</v>
      </c>
      <c r="E195" s="234">
        <f>E196+E197+E198+E199+E200+E201+E207</f>
        <v>53627.100000000006</v>
      </c>
      <c r="F195" s="234">
        <f>F196+F197+F198+F199+F200+F201+F207</f>
        <v>49453.700000000004</v>
      </c>
      <c r="G195" s="234">
        <f>G196+G197+G198+G199+G200+G201+G207</f>
        <v>30834.199999999997</v>
      </c>
      <c r="H195" s="367">
        <f t="shared" si="15"/>
        <v>-18619.500000000007</v>
      </c>
      <c r="I195" s="368">
        <f t="shared" si="18"/>
        <v>0.5749742201237806</v>
      </c>
      <c r="J195" s="368">
        <f t="shared" si="17"/>
        <v>0.6234963208010724</v>
      </c>
      <c r="K195" s="369">
        <f t="shared" si="19"/>
        <v>11032.399999999998</v>
      </c>
    </row>
    <row r="196" spans="1:11" s="395" customFormat="1" ht="25.5" customHeight="1">
      <c r="A196" s="412" t="s">
        <v>316</v>
      </c>
      <c r="B196" s="413" t="s">
        <v>340</v>
      </c>
      <c r="C196" s="374">
        <v>3997.3</v>
      </c>
      <c r="D196" s="374">
        <v>6959.2</v>
      </c>
      <c r="E196" s="374">
        <v>14684.1</v>
      </c>
      <c r="F196" s="374">
        <v>14644.6</v>
      </c>
      <c r="G196" s="374">
        <v>11565.8</v>
      </c>
      <c r="H196" s="375">
        <f t="shared" si="15"/>
        <v>-3078.800000000001</v>
      </c>
      <c r="I196" s="376">
        <f t="shared" si="18"/>
        <v>0.7876410539290797</v>
      </c>
      <c r="J196" s="376">
        <f t="shared" si="17"/>
        <v>0.7897655108367588</v>
      </c>
      <c r="K196" s="377">
        <f t="shared" si="19"/>
        <v>7568.499999999999</v>
      </c>
    </row>
    <row r="197" spans="1:11" s="395" customFormat="1" ht="24.75" customHeight="1">
      <c r="A197" s="412" t="s">
        <v>317</v>
      </c>
      <c r="B197" s="413" t="s">
        <v>341</v>
      </c>
      <c r="C197" s="374">
        <v>7.8</v>
      </c>
      <c r="D197" s="374">
        <v>46</v>
      </c>
      <c r="E197" s="374">
        <v>26</v>
      </c>
      <c r="F197" s="374">
        <v>26</v>
      </c>
      <c r="G197" s="374">
        <v>1</v>
      </c>
      <c r="H197" s="375">
        <f t="shared" si="15"/>
        <v>-25</v>
      </c>
      <c r="I197" s="376">
        <f t="shared" si="18"/>
        <v>0.038461538461538464</v>
      </c>
      <c r="J197" s="376">
        <f t="shared" si="17"/>
        <v>0.038461538461538464</v>
      </c>
      <c r="K197" s="377">
        <f t="shared" si="19"/>
        <v>-6.8</v>
      </c>
    </row>
    <row r="198" spans="1:11" s="395" customFormat="1" ht="24.75" customHeight="1">
      <c r="A198" s="412" t="s">
        <v>318</v>
      </c>
      <c r="B198" s="413" t="s">
        <v>307</v>
      </c>
      <c r="C198" s="374">
        <v>652.5</v>
      </c>
      <c r="D198" s="374">
        <v>1000</v>
      </c>
      <c r="E198" s="374">
        <v>1000</v>
      </c>
      <c r="F198" s="374">
        <v>740</v>
      </c>
      <c r="G198" s="374">
        <v>0.2</v>
      </c>
      <c r="H198" s="375">
        <f t="shared" si="15"/>
        <v>-739.8</v>
      </c>
      <c r="I198" s="376">
        <f t="shared" si="18"/>
        <v>0.0002</v>
      </c>
      <c r="J198" s="376">
        <f t="shared" si="17"/>
        <v>0.0002702702702702703</v>
      </c>
      <c r="K198" s="377">
        <f t="shared" si="19"/>
        <v>-652.3</v>
      </c>
    </row>
    <row r="199" spans="1:11" s="395" customFormat="1" ht="21.75" customHeight="1">
      <c r="A199" s="412" t="s">
        <v>319</v>
      </c>
      <c r="B199" s="413" t="s">
        <v>342</v>
      </c>
      <c r="C199" s="374">
        <v>4479.2</v>
      </c>
      <c r="D199" s="374">
        <v>13693.3</v>
      </c>
      <c r="E199" s="374">
        <v>16639.4</v>
      </c>
      <c r="F199" s="374">
        <v>16370.9</v>
      </c>
      <c r="G199" s="374">
        <v>10029</v>
      </c>
      <c r="H199" s="375">
        <f t="shared" si="15"/>
        <v>-6341.9</v>
      </c>
      <c r="I199" s="376">
        <f t="shared" si="18"/>
        <v>0.6027260598338882</v>
      </c>
      <c r="J199" s="376">
        <f t="shared" si="17"/>
        <v>0.612611401938806</v>
      </c>
      <c r="K199" s="377">
        <f t="shared" si="19"/>
        <v>5549.8</v>
      </c>
    </row>
    <row r="200" spans="1:11" s="395" customFormat="1" ht="26.25" customHeight="1">
      <c r="A200" s="412" t="s">
        <v>320</v>
      </c>
      <c r="B200" s="413" t="s">
        <v>343</v>
      </c>
      <c r="C200" s="374">
        <v>107.7</v>
      </c>
      <c r="D200" s="374">
        <v>266</v>
      </c>
      <c r="E200" s="374">
        <v>757.8</v>
      </c>
      <c r="F200" s="374">
        <v>750</v>
      </c>
      <c r="G200" s="374">
        <v>541.6</v>
      </c>
      <c r="H200" s="375">
        <f t="shared" si="15"/>
        <v>-208.39999999999998</v>
      </c>
      <c r="I200" s="376">
        <f t="shared" si="18"/>
        <v>0.7147004486671946</v>
      </c>
      <c r="J200" s="376">
        <f t="shared" si="17"/>
        <v>0.7221333333333334</v>
      </c>
      <c r="K200" s="377">
        <f t="shared" si="19"/>
        <v>433.90000000000003</v>
      </c>
    </row>
    <row r="201" spans="1:11" s="407" customFormat="1" ht="25.5" customHeight="1">
      <c r="A201" s="405" t="s">
        <v>321</v>
      </c>
      <c r="B201" s="408" t="s">
        <v>306</v>
      </c>
      <c r="C201" s="234">
        <f>C202+C203+C204+C205+C206</f>
        <v>10552.3</v>
      </c>
      <c r="D201" s="234">
        <f>D202+D203+D204+D205+D206</f>
        <v>19299.6</v>
      </c>
      <c r="E201" s="234">
        <f>E202+E203+E204+E205+E206</f>
        <v>20400.4</v>
      </c>
      <c r="F201" s="234">
        <f>F202+F203+F204+F205+F206</f>
        <v>16802.8</v>
      </c>
      <c r="G201" s="234">
        <f>G202+G203+G204+G205+G206</f>
        <v>8636.8</v>
      </c>
      <c r="H201" s="367">
        <f t="shared" si="15"/>
        <v>-8166</v>
      </c>
      <c r="I201" s="368">
        <f t="shared" si="18"/>
        <v>0.42336424775984777</v>
      </c>
      <c r="J201" s="368">
        <f t="shared" si="17"/>
        <v>0.5140095698335991</v>
      </c>
      <c r="K201" s="369">
        <f t="shared" si="19"/>
        <v>-1915.5</v>
      </c>
    </row>
    <row r="202" spans="1:11" s="395" customFormat="1" ht="23.25" customHeight="1">
      <c r="A202" s="412" t="s">
        <v>322</v>
      </c>
      <c r="B202" s="413" t="s">
        <v>344</v>
      </c>
      <c r="C202" s="374">
        <v>2167.5</v>
      </c>
      <c r="D202" s="374">
        <v>4300</v>
      </c>
      <c r="E202" s="374">
        <v>5880.4</v>
      </c>
      <c r="F202" s="374">
        <v>4040.7</v>
      </c>
      <c r="G202" s="374">
        <v>1775.2</v>
      </c>
      <c r="H202" s="375">
        <f t="shared" si="15"/>
        <v>-2265.5</v>
      </c>
      <c r="I202" s="376">
        <f t="shared" si="18"/>
        <v>0.3018842255628869</v>
      </c>
      <c r="J202" s="376">
        <f t="shared" si="17"/>
        <v>0.43932981909075164</v>
      </c>
      <c r="K202" s="377">
        <f t="shared" si="19"/>
        <v>-392.29999999999995</v>
      </c>
    </row>
    <row r="203" spans="1:11" s="395" customFormat="1" ht="23.25" customHeight="1">
      <c r="A203" s="412" t="s">
        <v>323</v>
      </c>
      <c r="B203" s="413" t="s">
        <v>345</v>
      </c>
      <c r="C203" s="374">
        <v>138</v>
      </c>
      <c r="D203" s="374">
        <v>348.7</v>
      </c>
      <c r="E203" s="374">
        <v>348.7</v>
      </c>
      <c r="F203" s="374">
        <v>276.6</v>
      </c>
      <c r="G203" s="374">
        <v>134.9</v>
      </c>
      <c r="H203" s="375">
        <f t="shared" si="15"/>
        <v>-141.70000000000002</v>
      </c>
      <c r="I203" s="376">
        <f t="shared" si="18"/>
        <v>0.3868655004301692</v>
      </c>
      <c r="J203" s="376">
        <f t="shared" si="17"/>
        <v>0.48770788141720894</v>
      </c>
      <c r="K203" s="377">
        <f t="shared" si="19"/>
        <v>-3.0999999999999943</v>
      </c>
    </row>
    <row r="204" spans="1:11" s="395" customFormat="1" ht="22.5" customHeight="1">
      <c r="A204" s="412" t="s">
        <v>324</v>
      </c>
      <c r="B204" s="413" t="s">
        <v>346</v>
      </c>
      <c r="C204" s="374">
        <v>1776.3</v>
      </c>
      <c r="D204" s="374">
        <v>4962.6</v>
      </c>
      <c r="E204" s="374">
        <v>4836.1</v>
      </c>
      <c r="F204" s="374">
        <v>4003.2</v>
      </c>
      <c r="G204" s="374">
        <v>1346.3</v>
      </c>
      <c r="H204" s="375">
        <f t="shared" si="15"/>
        <v>-2656.8999999999996</v>
      </c>
      <c r="I204" s="376">
        <f t="shared" si="18"/>
        <v>0.278385475900002</v>
      </c>
      <c r="J204" s="376">
        <f t="shared" si="17"/>
        <v>0.33630595523581136</v>
      </c>
      <c r="K204" s="377">
        <f t="shared" si="19"/>
        <v>-430</v>
      </c>
    </row>
    <row r="205" spans="1:11" s="395" customFormat="1" ht="22.5" customHeight="1">
      <c r="A205" s="412" t="s">
        <v>325</v>
      </c>
      <c r="B205" s="413" t="s">
        <v>347</v>
      </c>
      <c r="C205" s="374">
        <v>4054.8</v>
      </c>
      <c r="D205" s="374">
        <v>5931.7</v>
      </c>
      <c r="E205" s="374">
        <v>5057.9</v>
      </c>
      <c r="F205" s="374">
        <v>4296.4</v>
      </c>
      <c r="G205" s="374">
        <v>3124.5</v>
      </c>
      <c r="H205" s="375">
        <f t="shared" si="15"/>
        <v>-1171.8999999999996</v>
      </c>
      <c r="I205" s="376">
        <f t="shared" si="18"/>
        <v>0.6177464955811701</v>
      </c>
      <c r="J205" s="376">
        <f t="shared" si="17"/>
        <v>0.7272367563541571</v>
      </c>
      <c r="K205" s="377">
        <f t="shared" si="19"/>
        <v>-930.3000000000002</v>
      </c>
    </row>
    <row r="206" spans="1:11" s="395" customFormat="1" ht="39.75" customHeight="1">
      <c r="A206" s="412" t="s">
        <v>326</v>
      </c>
      <c r="B206" s="268" t="s">
        <v>348</v>
      </c>
      <c r="C206" s="374">
        <v>2415.7</v>
      </c>
      <c r="D206" s="374">
        <v>3756.6</v>
      </c>
      <c r="E206" s="374">
        <v>4277.3</v>
      </c>
      <c r="F206" s="374">
        <v>4185.9</v>
      </c>
      <c r="G206" s="374">
        <v>2255.9</v>
      </c>
      <c r="H206" s="375">
        <f t="shared" si="15"/>
        <v>-1929.9999999999995</v>
      </c>
      <c r="I206" s="376">
        <f t="shared" si="18"/>
        <v>0.5274121525261263</v>
      </c>
      <c r="J206" s="376">
        <f t="shared" si="17"/>
        <v>0.5389283069351872</v>
      </c>
      <c r="K206" s="377">
        <f t="shared" si="19"/>
        <v>-159.79999999999973</v>
      </c>
    </row>
    <row r="207" spans="1:11" s="407" customFormat="1" ht="44.25" customHeight="1">
      <c r="A207" s="414" t="s">
        <v>327</v>
      </c>
      <c r="B207" s="415" t="s">
        <v>349</v>
      </c>
      <c r="C207" s="234">
        <f>C208</f>
        <v>5</v>
      </c>
      <c r="D207" s="234">
        <f>D208</f>
        <v>116.9</v>
      </c>
      <c r="E207" s="234">
        <f>E208</f>
        <v>119.4</v>
      </c>
      <c r="F207" s="234">
        <f>F208</f>
        <v>119.4</v>
      </c>
      <c r="G207" s="234">
        <f>G208</f>
        <v>59.8</v>
      </c>
      <c r="H207" s="367">
        <f t="shared" si="15"/>
        <v>-59.60000000000001</v>
      </c>
      <c r="I207" s="368">
        <f t="shared" si="18"/>
        <v>0.5008375209380234</v>
      </c>
      <c r="J207" s="368">
        <f t="shared" si="17"/>
        <v>0.5008375209380234</v>
      </c>
      <c r="K207" s="369">
        <f t="shared" si="19"/>
        <v>54.8</v>
      </c>
    </row>
    <row r="208" spans="1:11" s="395" customFormat="1" ht="56.25" customHeight="1">
      <c r="A208" s="416" t="s">
        <v>328</v>
      </c>
      <c r="B208" s="417" t="s">
        <v>350</v>
      </c>
      <c r="C208" s="374">
        <v>5</v>
      </c>
      <c r="D208" s="374">
        <v>116.9</v>
      </c>
      <c r="E208" s="234">
        <v>119.4</v>
      </c>
      <c r="F208" s="234">
        <v>119.4</v>
      </c>
      <c r="G208" s="234">
        <v>59.8</v>
      </c>
      <c r="H208" s="375">
        <f t="shared" si="15"/>
        <v>-59.60000000000001</v>
      </c>
      <c r="I208" s="376">
        <f t="shared" si="18"/>
        <v>0.5008375209380234</v>
      </c>
      <c r="J208" s="376">
        <f t="shared" si="17"/>
        <v>0.5008375209380234</v>
      </c>
      <c r="K208" s="377">
        <f t="shared" si="19"/>
        <v>54.8</v>
      </c>
    </row>
    <row r="209" spans="1:11" s="407" customFormat="1" ht="28.5" customHeight="1">
      <c r="A209" s="405" t="s">
        <v>329</v>
      </c>
      <c r="B209" s="408" t="s">
        <v>351</v>
      </c>
      <c r="C209" s="234">
        <f>C210+C211</f>
        <v>8981.1</v>
      </c>
      <c r="D209" s="234">
        <f>D210+D211</f>
        <v>11485</v>
      </c>
      <c r="E209" s="234">
        <f>E210+E211</f>
        <v>17988.3</v>
      </c>
      <c r="F209" s="234">
        <f>F210+F211</f>
        <v>16486.2</v>
      </c>
      <c r="G209" s="234">
        <f>G210+G211</f>
        <v>12619.199999999999</v>
      </c>
      <c r="H209" s="367">
        <f t="shared" si="15"/>
        <v>-3867.000000000002</v>
      </c>
      <c r="I209" s="368">
        <f t="shared" si="18"/>
        <v>0.7015226563933223</v>
      </c>
      <c r="J209" s="368">
        <f t="shared" si="17"/>
        <v>0.7654401863376641</v>
      </c>
      <c r="K209" s="369">
        <f t="shared" si="19"/>
        <v>3638.0999999999985</v>
      </c>
    </row>
    <row r="210" spans="1:11" s="395" customFormat="1" ht="42.75" customHeight="1">
      <c r="A210" s="416" t="s">
        <v>330</v>
      </c>
      <c r="B210" s="417" t="s">
        <v>352</v>
      </c>
      <c r="C210" s="374">
        <v>7701.1</v>
      </c>
      <c r="D210" s="374">
        <v>11485</v>
      </c>
      <c r="E210" s="374">
        <v>14015.3</v>
      </c>
      <c r="F210" s="374">
        <v>12513.2</v>
      </c>
      <c r="G210" s="374">
        <v>9148.3</v>
      </c>
      <c r="H210" s="375">
        <f t="shared" si="15"/>
        <v>-3364.9000000000015</v>
      </c>
      <c r="I210" s="376">
        <f t="shared" si="18"/>
        <v>0.6527366520873616</v>
      </c>
      <c r="J210" s="376">
        <f t="shared" si="17"/>
        <v>0.7310919668829715</v>
      </c>
      <c r="K210" s="377">
        <f t="shared" si="19"/>
        <v>1447.199999999999</v>
      </c>
    </row>
    <row r="211" spans="1:11" s="395" customFormat="1" ht="41.25" customHeight="1">
      <c r="A211" s="416" t="s">
        <v>331</v>
      </c>
      <c r="B211" s="417" t="s">
        <v>353</v>
      </c>
      <c r="C211" s="374">
        <v>1280</v>
      </c>
      <c r="D211" s="374"/>
      <c r="E211" s="374">
        <v>3973</v>
      </c>
      <c r="F211" s="374">
        <v>3973</v>
      </c>
      <c r="G211" s="374">
        <v>3470.9</v>
      </c>
      <c r="H211" s="375">
        <f t="shared" si="15"/>
        <v>-502.0999999999999</v>
      </c>
      <c r="I211" s="376">
        <f t="shared" si="18"/>
        <v>0.8736219481500126</v>
      </c>
      <c r="J211" s="376">
        <f t="shared" si="17"/>
        <v>0.8736219481500126</v>
      </c>
      <c r="K211" s="377">
        <f t="shared" si="19"/>
        <v>2190.9</v>
      </c>
    </row>
    <row r="212" spans="1:11" s="407" customFormat="1" ht="23.25" customHeight="1">
      <c r="A212" s="405" t="s">
        <v>332</v>
      </c>
      <c r="B212" s="411" t="s">
        <v>354</v>
      </c>
      <c r="C212" s="234">
        <f>C213</f>
        <v>1946.3</v>
      </c>
      <c r="D212" s="234">
        <f>D213</f>
        <v>3011</v>
      </c>
      <c r="E212" s="234">
        <f>E213</f>
        <v>5253.3</v>
      </c>
      <c r="F212" s="234">
        <f>F213</f>
        <v>5144.1</v>
      </c>
      <c r="G212" s="234">
        <f>G213</f>
        <v>3819.7</v>
      </c>
      <c r="H212" s="367">
        <f t="shared" si="15"/>
        <v>-1324.4000000000005</v>
      </c>
      <c r="I212" s="368">
        <f t="shared" si="18"/>
        <v>0.7271048674166714</v>
      </c>
      <c r="J212" s="368">
        <f t="shared" si="17"/>
        <v>0.7425399972784354</v>
      </c>
      <c r="K212" s="369">
        <f t="shared" si="19"/>
        <v>1873.3999999999999</v>
      </c>
    </row>
    <row r="213" spans="1:11" s="395" customFormat="1" ht="29.25" customHeight="1">
      <c r="A213" s="416" t="s">
        <v>333</v>
      </c>
      <c r="B213" s="418" t="s">
        <v>355</v>
      </c>
      <c r="C213" s="374">
        <v>1946.3</v>
      </c>
      <c r="D213" s="374">
        <v>3011</v>
      </c>
      <c r="E213" s="374">
        <v>5253.3</v>
      </c>
      <c r="F213" s="374">
        <v>5144.1</v>
      </c>
      <c r="G213" s="374">
        <v>3819.7</v>
      </c>
      <c r="H213" s="375">
        <f t="shared" si="15"/>
        <v>-1324.4000000000005</v>
      </c>
      <c r="I213" s="376">
        <f t="shared" si="18"/>
        <v>0.7271048674166714</v>
      </c>
      <c r="J213" s="376">
        <f t="shared" si="17"/>
        <v>0.7425399972784354</v>
      </c>
      <c r="K213" s="377">
        <f t="shared" si="19"/>
        <v>1873.3999999999999</v>
      </c>
    </row>
    <row r="214" spans="1:11" s="407" customFormat="1" ht="24" customHeight="1">
      <c r="A214" s="414" t="s">
        <v>334</v>
      </c>
      <c r="B214" s="419" t="s">
        <v>356</v>
      </c>
      <c r="C214" s="234">
        <v>24.2</v>
      </c>
      <c r="D214" s="234">
        <v>175.8</v>
      </c>
      <c r="E214" s="234">
        <v>146.4</v>
      </c>
      <c r="F214" s="234">
        <v>146.4</v>
      </c>
      <c r="G214" s="234">
        <v>67.3</v>
      </c>
      <c r="H214" s="367">
        <f t="shared" si="15"/>
        <v>-79.10000000000001</v>
      </c>
      <c r="I214" s="368">
        <f t="shared" si="18"/>
        <v>0.45969945355191255</v>
      </c>
      <c r="J214" s="368">
        <f t="shared" si="17"/>
        <v>0.45969945355191255</v>
      </c>
      <c r="K214" s="369">
        <f t="shared" si="19"/>
        <v>43.099999999999994</v>
      </c>
    </row>
    <row r="215" spans="1:11" s="407" customFormat="1" ht="24" customHeight="1">
      <c r="A215" s="414">
        <v>3000</v>
      </c>
      <c r="B215" s="419" t="s">
        <v>403</v>
      </c>
      <c r="C215" s="234"/>
      <c r="D215" s="234"/>
      <c r="E215" s="234">
        <v>2020</v>
      </c>
      <c r="F215" s="234">
        <v>2020</v>
      </c>
      <c r="G215" s="234">
        <v>1122.7</v>
      </c>
      <c r="H215" s="367">
        <f t="shared" si="15"/>
        <v>-897.3</v>
      </c>
      <c r="I215" s="368">
        <f t="shared" si="18"/>
        <v>0.5557920792079208</v>
      </c>
      <c r="J215" s="368">
        <f t="shared" si="17"/>
        <v>0.5557920792079208</v>
      </c>
      <c r="K215" s="369">
        <f t="shared" si="19"/>
        <v>1122.7</v>
      </c>
    </row>
    <row r="216" spans="1:11" s="407" customFormat="1" ht="29.25" customHeight="1">
      <c r="A216" s="414" t="s">
        <v>335</v>
      </c>
      <c r="B216" s="419" t="s">
        <v>357</v>
      </c>
      <c r="C216" s="234"/>
      <c r="D216" s="234">
        <v>100</v>
      </c>
      <c r="E216" s="234">
        <v>100</v>
      </c>
      <c r="F216" s="234">
        <v>100</v>
      </c>
      <c r="G216" s="234"/>
      <c r="H216" s="367">
        <f t="shared" si="15"/>
        <v>-100</v>
      </c>
      <c r="I216" s="368">
        <f t="shared" si="18"/>
        <v>0</v>
      </c>
      <c r="J216" s="368">
        <f t="shared" si="17"/>
        <v>0</v>
      </c>
      <c r="K216" s="369">
        <f t="shared" si="19"/>
        <v>0</v>
      </c>
    </row>
    <row r="217" spans="1:11" s="324" customFormat="1" ht="32.25" customHeight="1">
      <c r="A217" s="456" t="s">
        <v>178</v>
      </c>
      <c r="B217" s="457"/>
      <c r="C217" s="457"/>
      <c r="D217" s="457"/>
      <c r="E217" s="457"/>
      <c r="F217" s="457"/>
      <c r="G217" s="457"/>
      <c r="H217" s="457"/>
      <c r="I217" s="457"/>
      <c r="J217" s="457"/>
      <c r="K217" s="457"/>
    </row>
    <row r="218" spans="1:11" s="423" customFormat="1" ht="40.5" customHeight="1">
      <c r="A218" s="398" t="s">
        <v>179</v>
      </c>
      <c r="B218" s="420" t="s">
        <v>180</v>
      </c>
      <c r="C218" s="374"/>
      <c r="D218" s="374">
        <v>100</v>
      </c>
      <c r="E218" s="374">
        <v>100</v>
      </c>
      <c r="F218" s="374">
        <v>100</v>
      </c>
      <c r="G218" s="374"/>
      <c r="H218" s="421">
        <f>G218-F218</f>
        <v>-100</v>
      </c>
      <c r="I218" s="266">
        <f>IF(C218=0,"",IF(($G218/C218*100)&gt;=200,"В/100",$G218/C218*100))</f>
      </c>
      <c r="J218" s="422">
        <f>IF(E218=0,"",IF((G218/E218*100)&gt;=200,"В/100",G218/E218*100))</f>
        <v>0</v>
      </c>
      <c r="K218" s="377">
        <f t="shared" si="19"/>
        <v>0</v>
      </c>
    </row>
    <row r="219" spans="1:11" s="342" customFormat="1" ht="29.25" customHeight="1">
      <c r="A219" s="464" t="s">
        <v>50</v>
      </c>
      <c r="B219" s="464"/>
      <c r="C219" s="464"/>
      <c r="D219" s="464"/>
      <c r="E219" s="464"/>
      <c r="F219" s="464"/>
      <c r="G219" s="464"/>
      <c r="H219" s="464"/>
      <c r="I219" s="464"/>
      <c r="J219" s="464"/>
      <c r="K219" s="464"/>
    </row>
    <row r="220" spans="1:11" s="214" customFormat="1" ht="19.5">
      <c r="A220" s="206">
        <v>602000</v>
      </c>
      <c r="B220" s="207" t="s">
        <v>424</v>
      </c>
      <c r="C220" s="208">
        <v>-8394.9</v>
      </c>
      <c r="D220" s="208"/>
      <c r="E220" s="424">
        <v>-1333.9</v>
      </c>
      <c r="F220" s="425"/>
      <c r="G220" s="209">
        <v>-40314.8</v>
      </c>
      <c r="H220" s="210">
        <f aca="true" t="shared" si="20" ref="H220:H250">G220-F220</f>
        <v>-40314.8</v>
      </c>
      <c r="I220" s="211">
        <f>G220/E220</f>
        <v>30.223255116575455</v>
      </c>
      <c r="J220" s="212"/>
      <c r="K220" s="213">
        <f aca="true" t="shared" si="21" ref="K220:K250">G220-C220</f>
        <v>-31919.9</v>
      </c>
    </row>
    <row r="221" spans="1:11" s="214" customFormat="1" ht="19.5">
      <c r="A221" s="206">
        <v>602100</v>
      </c>
      <c r="B221" s="207" t="s">
        <v>402</v>
      </c>
      <c r="C221" s="208">
        <v>17866.7</v>
      </c>
      <c r="D221" s="208"/>
      <c r="E221" s="209">
        <v>22142.9</v>
      </c>
      <c r="F221" s="209"/>
      <c r="G221" s="209">
        <v>23758.4</v>
      </c>
      <c r="H221" s="210">
        <f t="shared" si="20"/>
        <v>23758.4</v>
      </c>
      <c r="I221" s="211">
        <f>G221/E221</f>
        <v>1.0729579233072453</v>
      </c>
      <c r="J221" s="212"/>
      <c r="K221" s="213">
        <f t="shared" si="21"/>
        <v>5891.700000000001</v>
      </c>
    </row>
    <row r="222" spans="1:11" s="214" customFormat="1" ht="19.5" customHeight="1">
      <c r="A222" s="206">
        <v>602200</v>
      </c>
      <c r="B222" s="207" t="s">
        <v>30</v>
      </c>
      <c r="C222" s="208">
        <v>23257.5</v>
      </c>
      <c r="D222" s="208"/>
      <c r="E222" s="208"/>
      <c r="F222" s="208"/>
      <c r="G222" s="208">
        <v>53218.7</v>
      </c>
      <c r="H222" s="210">
        <f t="shared" si="20"/>
        <v>53218.7</v>
      </c>
      <c r="I222" s="211"/>
      <c r="J222" s="212"/>
      <c r="K222" s="213">
        <f t="shared" si="21"/>
        <v>29961.199999999997</v>
      </c>
    </row>
    <row r="223" spans="1:11" s="214" customFormat="1" ht="19.5" hidden="1">
      <c r="A223" s="206"/>
      <c r="B223" s="207" t="s">
        <v>14</v>
      </c>
      <c r="C223" s="208"/>
      <c r="D223" s="208"/>
      <c r="E223" s="209"/>
      <c r="F223" s="209"/>
      <c r="G223" s="209"/>
      <c r="H223" s="210">
        <f t="shared" si="20"/>
        <v>0</v>
      </c>
      <c r="I223" s="211"/>
      <c r="J223" s="212"/>
      <c r="K223" s="213">
        <f t="shared" si="21"/>
        <v>0</v>
      </c>
    </row>
    <row r="224" spans="1:11" s="214" customFormat="1" ht="19.5" hidden="1">
      <c r="A224" s="206"/>
      <c r="B224" s="207" t="s">
        <v>12</v>
      </c>
      <c r="C224" s="208"/>
      <c r="D224" s="208"/>
      <c r="E224" s="209"/>
      <c r="F224" s="209"/>
      <c r="G224" s="209"/>
      <c r="H224" s="210">
        <f t="shared" si="20"/>
        <v>0</v>
      </c>
      <c r="I224" s="211"/>
      <c r="J224" s="212"/>
      <c r="K224" s="213">
        <f t="shared" si="21"/>
        <v>0</v>
      </c>
    </row>
    <row r="225" spans="1:11" s="214" customFormat="1" ht="19.5" hidden="1">
      <c r="A225" s="206"/>
      <c r="B225" s="207" t="s">
        <v>13</v>
      </c>
      <c r="C225" s="208"/>
      <c r="D225" s="208"/>
      <c r="E225" s="208"/>
      <c r="F225" s="208"/>
      <c r="G225" s="208"/>
      <c r="H225" s="210">
        <f t="shared" si="20"/>
        <v>0</v>
      </c>
      <c r="I225" s="211"/>
      <c r="J225" s="212"/>
      <c r="K225" s="213">
        <f t="shared" si="21"/>
        <v>0</v>
      </c>
    </row>
    <row r="226" spans="1:11" s="214" customFormat="1" ht="19.5" hidden="1">
      <c r="A226" s="206"/>
      <c r="B226" s="207" t="s">
        <v>15</v>
      </c>
      <c r="C226" s="208"/>
      <c r="D226" s="208"/>
      <c r="E226" s="209"/>
      <c r="F226" s="209"/>
      <c r="G226" s="209"/>
      <c r="H226" s="210">
        <f t="shared" si="20"/>
        <v>0</v>
      </c>
      <c r="I226" s="211"/>
      <c r="J226" s="212"/>
      <c r="K226" s="213">
        <f t="shared" si="21"/>
        <v>0</v>
      </c>
    </row>
    <row r="227" spans="1:11" s="430" customFormat="1" ht="19.5" hidden="1">
      <c r="A227" s="426"/>
      <c r="B227" s="427" t="s">
        <v>31</v>
      </c>
      <c r="C227" s="428"/>
      <c r="D227" s="428"/>
      <c r="E227" s="429"/>
      <c r="F227" s="429"/>
      <c r="G227" s="429"/>
      <c r="H227" s="210">
        <f t="shared" si="20"/>
        <v>0</v>
      </c>
      <c r="I227" s="211"/>
      <c r="J227" s="212"/>
      <c r="K227" s="213">
        <f t="shared" si="21"/>
        <v>0</v>
      </c>
    </row>
    <row r="228" spans="1:11" s="430" customFormat="1" ht="19.5" hidden="1">
      <c r="A228" s="426"/>
      <c r="B228" s="427" t="s">
        <v>32</v>
      </c>
      <c r="C228" s="428"/>
      <c r="D228" s="428"/>
      <c r="E228" s="429"/>
      <c r="F228" s="429"/>
      <c r="G228" s="429"/>
      <c r="H228" s="210">
        <f t="shared" si="20"/>
        <v>0</v>
      </c>
      <c r="I228" s="211"/>
      <c r="J228" s="212"/>
      <c r="K228" s="213">
        <f t="shared" si="21"/>
        <v>0</v>
      </c>
    </row>
    <row r="229" spans="1:11" s="430" customFormat="1" ht="39" hidden="1">
      <c r="A229" s="426"/>
      <c r="B229" s="427" t="s">
        <v>48</v>
      </c>
      <c r="C229" s="428"/>
      <c r="D229" s="428"/>
      <c r="E229" s="429"/>
      <c r="F229" s="429"/>
      <c r="G229" s="429"/>
      <c r="H229" s="210">
        <f t="shared" si="20"/>
        <v>0</v>
      </c>
      <c r="I229" s="211"/>
      <c r="J229" s="212"/>
      <c r="K229" s="213">
        <f t="shared" si="21"/>
        <v>0</v>
      </c>
    </row>
    <row r="230" spans="1:11" s="430" customFormat="1" ht="39" hidden="1">
      <c r="A230" s="426"/>
      <c r="B230" s="427" t="s">
        <v>46</v>
      </c>
      <c r="C230" s="428"/>
      <c r="D230" s="428"/>
      <c r="E230" s="429"/>
      <c r="F230" s="429"/>
      <c r="G230" s="429"/>
      <c r="H230" s="210">
        <f t="shared" si="20"/>
        <v>0</v>
      </c>
      <c r="I230" s="211"/>
      <c r="J230" s="212"/>
      <c r="K230" s="213">
        <f t="shared" si="21"/>
        <v>0</v>
      </c>
    </row>
    <row r="231" spans="1:11" s="430" customFormat="1" ht="19.5" hidden="1">
      <c r="A231" s="426"/>
      <c r="B231" s="427" t="s">
        <v>33</v>
      </c>
      <c r="C231" s="428"/>
      <c r="D231" s="428"/>
      <c r="E231" s="429"/>
      <c r="F231" s="429"/>
      <c r="G231" s="429"/>
      <c r="H231" s="210">
        <f t="shared" si="20"/>
        <v>0</v>
      </c>
      <c r="I231" s="211"/>
      <c r="J231" s="212"/>
      <c r="K231" s="213">
        <f t="shared" si="21"/>
        <v>0</v>
      </c>
    </row>
    <row r="232" spans="1:11" s="430" customFormat="1" ht="39" hidden="1">
      <c r="A232" s="426"/>
      <c r="B232" s="427" t="s">
        <v>34</v>
      </c>
      <c r="C232" s="428"/>
      <c r="D232" s="428"/>
      <c r="E232" s="429"/>
      <c r="F232" s="429"/>
      <c r="G232" s="429"/>
      <c r="H232" s="210">
        <f t="shared" si="20"/>
        <v>0</v>
      </c>
      <c r="I232" s="211"/>
      <c r="J232" s="212"/>
      <c r="K232" s="213">
        <f t="shared" si="21"/>
        <v>0</v>
      </c>
    </row>
    <row r="233" spans="1:11" s="430" customFormat="1" ht="39" hidden="1">
      <c r="A233" s="426"/>
      <c r="B233" s="427" t="s">
        <v>35</v>
      </c>
      <c r="C233" s="428"/>
      <c r="D233" s="428"/>
      <c r="E233" s="429"/>
      <c r="F233" s="429"/>
      <c r="G233" s="429"/>
      <c r="H233" s="210">
        <f t="shared" si="20"/>
        <v>0</v>
      </c>
      <c r="I233" s="211"/>
      <c r="J233" s="212"/>
      <c r="K233" s="213">
        <f t="shared" si="21"/>
        <v>0</v>
      </c>
    </row>
    <row r="234" spans="1:11" s="430" customFormat="1" ht="39" hidden="1">
      <c r="A234" s="426"/>
      <c r="B234" s="427" t="s">
        <v>36</v>
      </c>
      <c r="C234" s="428"/>
      <c r="D234" s="428"/>
      <c r="E234" s="429"/>
      <c r="F234" s="429"/>
      <c r="G234" s="429"/>
      <c r="H234" s="210">
        <f t="shared" si="20"/>
        <v>0</v>
      </c>
      <c r="I234" s="211"/>
      <c r="J234" s="212"/>
      <c r="K234" s="213">
        <f t="shared" si="21"/>
        <v>0</v>
      </c>
    </row>
    <row r="235" spans="1:11" s="430" customFormat="1" ht="19.5" hidden="1">
      <c r="A235" s="426"/>
      <c r="B235" s="427" t="s">
        <v>37</v>
      </c>
      <c r="C235" s="428"/>
      <c r="D235" s="428"/>
      <c r="E235" s="429"/>
      <c r="F235" s="429"/>
      <c r="G235" s="429"/>
      <c r="H235" s="210">
        <f t="shared" si="20"/>
        <v>0</v>
      </c>
      <c r="I235" s="211"/>
      <c r="J235" s="212"/>
      <c r="K235" s="213">
        <f t="shared" si="21"/>
        <v>0</v>
      </c>
    </row>
    <row r="236" spans="1:11" s="430" customFormat="1" ht="19.5" hidden="1">
      <c r="A236" s="426"/>
      <c r="B236" s="427" t="s">
        <v>38</v>
      </c>
      <c r="C236" s="428"/>
      <c r="D236" s="428"/>
      <c r="E236" s="429"/>
      <c r="F236" s="429"/>
      <c r="G236" s="429"/>
      <c r="H236" s="210">
        <f t="shared" si="20"/>
        <v>0</v>
      </c>
      <c r="I236" s="211"/>
      <c r="J236" s="212"/>
      <c r="K236" s="213">
        <f t="shared" si="21"/>
        <v>0</v>
      </c>
    </row>
    <row r="237" spans="1:11" s="430" customFormat="1" ht="17.25" customHeight="1" hidden="1">
      <c r="A237" s="426"/>
      <c r="B237" s="427" t="s">
        <v>39</v>
      </c>
      <c r="C237" s="428"/>
      <c r="D237" s="428"/>
      <c r="E237" s="429"/>
      <c r="F237" s="429"/>
      <c r="G237" s="429"/>
      <c r="H237" s="210">
        <f t="shared" si="20"/>
        <v>0</v>
      </c>
      <c r="I237" s="211"/>
      <c r="J237" s="212"/>
      <c r="K237" s="213">
        <f t="shared" si="21"/>
        <v>0</v>
      </c>
    </row>
    <row r="238" spans="1:11" s="430" customFormat="1" ht="19.5" hidden="1">
      <c r="A238" s="426"/>
      <c r="B238" s="427" t="s">
        <v>40</v>
      </c>
      <c r="C238" s="428"/>
      <c r="D238" s="428"/>
      <c r="E238" s="429"/>
      <c r="F238" s="429"/>
      <c r="G238" s="429"/>
      <c r="H238" s="210">
        <f t="shared" si="20"/>
        <v>0</v>
      </c>
      <c r="I238" s="211"/>
      <c r="J238" s="212"/>
      <c r="K238" s="213">
        <f t="shared" si="21"/>
        <v>0</v>
      </c>
    </row>
    <row r="239" spans="1:11" s="430" customFormat="1" ht="18.75" customHeight="1" hidden="1">
      <c r="A239" s="426"/>
      <c r="B239" s="427" t="s">
        <v>41</v>
      </c>
      <c r="C239" s="428"/>
      <c r="D239" s="428"/>
      <c r="E239" s="429"/>
      <c r="F239" s="429"/>
      <c r="G239" s="429"/>
      <c r="H239" s="210">
        <f t="shared" si="20"/>
        <v>0</v>
      </c>
      <c r="I239" s="211"/>
      <c r="J239" s="212"/>
      <c r="K239" s="213">
        <f t="shared" si="21"/>
        <v>0</v>
      </c>
    </row>
    <row r="240" spans="1:11" s="430" customFormat="1" ht="19.5" hidden="1">
      <c r="A240" s="426"/>
      <c r="B240" s="427" t="s">
        <v>42</v>
      </c>
      <c r="C240" s="428"/>
      <c r="D240" s="428"/>
      <c r="E240" s="429"/>
      <c r="F240" s="429"/>
      <c r="G240" s="429"/>
      <c r="H240" s="210">
        <f t="shared" si="20"/>
        <v>0</v>
      </c>
      <c r="I240" s="211"/>
      <c r="J240" s="212"/>
      <c r="K240" s="213">
        <f t="shared" si="21"/>
        <v>0</v>
      </c>
    </row>
    <row r="241" spans="1:11" s="430" customFormat="1" ht="39" hidden="1">
      <c r="A241" s="426"/>
      <c r="B241" s="427" t="s">
        <v>0</v>
      </c>
      <c r="C241" s="428"/>
      <c r="D241" s="428"/>
      <c r="E241" s="429"/>
      <c r="F241" s="429"/>
      <c r="G241" s="429"/>
      <c r="H241" s="210">
        <f t="shared" si="20"/>
        <v>0</v>
      </c>
      <c r="I241" s="211"/>
      <c r="J241" s="212"/>
      <c r="K241" s="213">
        <f t="shared" si="21"/>
        <v>0</v>
      </c>
    </row>
    <row r="242" spans="1:11" s="430" customFormat="1" ht="58.5" hidden="1">
      <c r="A242" s="426"/>
      <c r="B242" s="427" t="s">
        <v>55</v>
      </c>
      <c r="C242" s="428"/>
      <c r="D242" s="428"/>
      <c r="E242" s="429"/>
      <c r="F242" s="429"/>
      <c r="G242" s="429"/>
      <c r="H242" s="210">
        <f t="shared" si="20"/>
        <v>0</v>
      </c>
      <c r="I242" s="211"/>
      <c r="J242" s="212"/>
      <c r="K242" s="213">
        <f t="shared" si="21"/>
        <v>0</v>
      </c>
    </row>
    <row r="243" spans="1:11" s="430" customFormat="1" ht="39" hidden="1">
      <c r="A243" s="426"/>
      <c r="B243" s="427" t="s">
        <v>51</v>
      </c>
      <c r="C243" s="428"/>
      <c r="D243" s="428"/>
      <c r="E243" s="429"/>
      <c r="F243" s="429"/>
      <c r="G243" s="429"/>
      <c r="H243" s="210">
        <f t="shared" si="20"/>
        <v>0</v>
      </c>
      <c r="I243" s="211"/>
      <c r="J243" s="212"/>
      <c r="K243" s="213">
        <f t="shared" si="21"/>
        <v>0</v>
      </c>
    </row>
    <row r="244" spans="1:11" s="430" customFormat="1" ht="19.5" hidden="1">
      <c r="A244" s="426"/>
      <c r="B244" s="427" t="s">
        <v>43</v>
      </c>
      <c r="C244" s="428"/>
      <c r="D244" s="428"/>
      <c r="E244" s="429"/>
      <c r="F244" s="429"/>
      <c r="G244" s="429"/>
      <c r="H244" s="210">
        <f t="shared" si="20"/>
        <v>0</v>
      </c>
      <c r="I244" s="211"/>
      <c r="J244" s="212"/>
      <c r="K244" s="213">
        <f t="shared" si="21"/>
        <v>0</v>
      </c>
    </row>
    <row r="245" spans="1:11" s="430" customFormat="1" ht="19.5" hidden="1">
      <c r="A245" s="426"/>
      <c r="B245" s="427" t="s">
        <v>44</v>
      </c>
      <c r="C245" s="428"/>
      <c r="D245" s="428"/>
      <c r="E245" s="429"/>
      <c r="F245" s="429"/>
      <c r="G245" s="429"/>
      <c r="H245" s="210">
        <f t="shared" si="20"/>
        <v>0</v>
      </c>
      <c r="I245" s="211"/>
      <c r="J245" s="212"/>
      <c r="K245" s="213">
        <f t="shared" si="21"/>
        <v>0</v>
      </c>
    </row>
    <row r="246" spans="1:11" s="214" customFormat="1" ht="19.5">
      <c r="A246" s="206">
        <v>602300</v>
      </c>
      <c r="B246" s="207" t="s">
        <v>425</v>
      </c>
      <c r="C246" s="208"/>
      <c r="D246" s="208"/>
      <c r="E246" s="209"/>
      <c r="F246" s="209"/>
      <c r="G246" s="209">
        <v>-170.6</v>
      </c>
      <c r="H246" s="210">
        <f t="shared" si="20"/>
        <v>-170.6</v>
      </c>
      <c r="I246" s="211"/>
      <c r="J246" s="212"/>
      <c r="K246" s="213">
        <f t="shared" si="21"/>
        <v>-170.6</v>
      </c>
    </row>
    <row r="247" spans="1:11" s="214" customFormat="1" ht="42.75" customHeight="1">
      <c r="A247" s="206">
        <v>602400</v>
      </c>
      <c r="B247" s="207" t="s">
        <v>20</v>
      </c>
      <c r="C247" s="208">
        <v>-3004.1</v>
      </c>
      <c r="D247" s="208"/>
      <c r="E247" s="209">
        <v>-23476.8</v>
      </c>
      <c r="F247" s="209"/>
      <c r="G247" s="209">
        <v>-10684</v>
      </c>
      <c r="H247" s="215">
        <f t="shared" si="20"/>
        <v>-10684</v>
      </c>
      <c r="I247" s="216">
        <f>G247/E247</f>
        <v>0.45508757581953246</v>
      </c>
      <c r="J247" s="217"/>
      <c r="K247" s="218">
        <f t="shared" si="21"/>
        <v>-7679.9</v>
      </c>
    </row>
    <row r="248" spans="1:11" s="247" customFormat="1" ht="0.75" customHeight="1">
      <c r="A248" s="431">
        <v>603000</v>
      </c>
      <c r="B248" s="432" t="s">
        <v>28</v>
      </c>
      <c r="C248" s="433">
        <v>0</v>
      </c>
      <c r="D248" s="433"/>
      <c r="E248" s="434"/>
      <c r="F248" s="434"/>
      <c r="G248" s="434"/>
      <c r="H248" s="219">
        <f t="shared" si="20"/>
        <v>0</v>
      </c>
      <c r="I248" s="220" t="e">
        <f>G248/E248</f>
        <v>#DIV/0!</v>
      </c>
      <c r="J248" s="221"/>
      <c r="K248" s="222">
        <f t="shared" si="21"/>
        <v>0</v>
      </c>
    </row>
    <row r="249" spans="1:11" s="247" customFormat="1" ht="0.75" customHeight="1">
      <c r="A249" s="431"/>
      <c r="B249" s="432"/>
      <c r="C249" s="433"/>
      <c r="D249" s="433"/>
      <c r="E249" s="434"/>
      <c r="F249" s="434"/>
      <c r="G249" s="434"/>
      <c r="H249" s="219"/>
      <c r="I249" s="220"/>
      <c r="J249" s="221"/>
      <c r="K249" s="222"/>
    </row>
    <row r="250" spans="1:11" s="247" customFormat="1" ht="43.5" customHeight="1">
      <c r="A250" s="461" t="s">
        <v>383</v>
      </c>
      <c r="B250" s="462"/>
      <c r="C250" s="435">
        <f>+C220+C248</f>
        <v>-8394.9</v>
      </c>
      <c r="D250" s="435"/>
      <c r="E250" s="435">
        <f>+E220+E248</f>
        <v>-1333.9</v>
      </c>
      <c r="F250" s="435"/>
      <c r="G250" s="435">
        <f>+G220+G248</f>
        <v>-40314.8</v>
      </c>
      <c r="H250" s="219">
        <f t="shared" si="20"/>
        <v>-40314.8</v>
      </c>
      <c r="I250" s="220">
        <f>G250/E250</f>
        <v>30.223255116575455</v>
      </c>
      <c r="J250" s="221"/>
      <c r="K250" s="222">
        <f t="shared" si="21"/>
        <v>-31919.9</v>
      </c>
    </row>
    <row r="251" spans="1:11" s="130" customFormat="1" ht="72.75" customHeight="1">
      <c r="A251" s="451" t="s">
        <v>428</v>
      </c>
      <c r="B251" s="452"/>
      <c r="C251" s="131"/>
      <c r="D251" s="131"/>
      <c r="E251" s="132"/>
      <c r="F251" s="450" t="s">
        <v>427</v>
      </c>
      <c r="G251" s="133"/>
      <c r="H251" s="134"/>
      <c r="I251" s="135"/>
      <c r="J251" s="136"/>
      <c r="K251" s="137"/>
    </row>
    <row r="252" spans="1:11" s="130" customFormat="1" ht="18.75">
      <c r="A252" s="180"/>
      <c r="B252" s="180"/>
      <c r="C252" s="138"/>
      <c r="D252" s="138"/>
      <c r="E252" s="139"/>
      <c r="F252" s="139"/>
      <c r="G252" s="140"/>
      <c r="H252" s="141"/>
      <c r="I252" s="136"/>
      <c r="J252" s="136"/>
      <c r="K252" s="137"/>
    </row>
    <row r="253" spans="1:11" s="130" customFormat="1" ht="35.25" customHeight="1">
      <c r="A253" s="451"/>
      <c r="B253" s="452"/>
      <c r="C253" s="232"/>
      <c r="D253" s="233"/>
      <c r="E253" s="453"/>
      <c r="F253" s="452"/>
      <c r="G253" s="92"/>
      <c r="H253" s="142"/>
      <c r="I253" s="136"/>
      <c r="J253" s="136"/>
      <c r="K253" s="137"/>
    </row>
    <row r="254" spans="1:11" s="130" customFormat="1" ht="18.75">
      <c r="A254" s="180"/>
      <c r="B254" s="180"/>
      <c r="C254" s="138"/>
      <c r="D254" s="138"/>
      <c r="E254" s="139"/>
      <c r="F254" s="139"/>
      <c r="G254" s="140"/>
      <c r="H254" s="141"/>
      <c r="I254" s="136"/>
      <c r="J254" s="136"/>
      <c r="K254" s="137"/>
    </row>
    <row r="255" spans="1:11" s="130" customFormat="1" ht="18.75">
      <c r="A255" s="180"/>
      <c r="B255" s="180"/>
      <c r="C255" s="138"/>
      <c r="D255" s="138"/>
      <c r="E255" s="139"/>
      <c r="F255" s="139"/>
      <c r="G255" s="140"/>
      <c r="H255" s="141"/>
      <c r="I255" s="136"/>
      <c r="J255" s="136"/>
      <c r="K255" s="137"/>
    </row>
    <row r="256" spans="1:11" s="130" customFormat="1" ht="18.75">
      <c r="A256" s="180"/>
      <c r="B256" s="180"/>
      <c r="C256" s="138"/>
      <c r="D256" s="138"/>
      <c r="E256" s="139"/>
      <c r="F256" s="139"/>
      <c r="G256" s="140"/>
      <c r="H256" s="141"/>
      <c r="I256" s="136"/>
      <c r="J256" s="136"/>
      <c r="K256" s="137"/>
    </row>
    <row r="257" spans="1:11" s="130" customFormat="1" ht="18.75">
      <c r="A257" s="180"/>
      <c r="B257" s="180"/>
      <c r="C257" s="138"/>
      <c r="D257" s="138"/>
      <c r="E257" s="139"/>
      <c r="F257" s="139"/>
      <c r="G257" s="140"/>
      <c r="H257" s="141"/>
      <c r="I257" s="136"/>
      <c r="J257" s="136"/>
      <c r="K257" s="137"/>
    </row>
    <row r="258" spans="1:11" s="130" customFormat="1" ht="18.75">
      <c r="A258" s="180"/>
      <c r="B258" s="180"/>
      <c r="C258" s="138"/>
      <c r="D258" s="138"/>
      <c r="E258" s="139"/>
      <c r="F258" s="139"/>
      <c r="G258" s="140"/>
      <c r="H258" s="141"/>
      <c r="I258" s="136"/>
      <c r="J258" s="136"/>
      <c r="K258" s="137"/>
    </row>
    <row r="259" spans="1:11" s="130" customFormat="1" ht="18.75">
      <c r="A259" s="180"/>
      <c r="B259" s="180"/>
      <c r="C259" s="138"/>
      <c r="D259" s="138"/>
      <c r="E259" s="139"/>
      <c r="F259" s="139"/>
      <c r="G259" s="140"/>
      <c r="H259" s="141"/>
      <c r="I259" s="136"/>
      <c r="J259" s="136"/>
      <c r="K259" s="137"/>
    </row>
    <row r="260" spans="1:11" s="130" customFormat="1" ht="18.75">
      <c r="A260" s="180"/>
      <c r="B260" s="180"/>
      <c r="C260" s="138"/>
      <c r="D260" s="138"/>
      <c r="E260" s="139"/>
      <c r="F260" s="139"/>
      <c r="G260" s="140"/>
      <c r="H260" s="141"/>
      <c r="I260" s="136"/>
      <c r="J260" s="136"/>
      <c r="K260" s="137"/>
    </row>
    <row r="261" spans="1:11" s="130" customFormat="1" ht="18.75">
      <c r="A261" s="180"/>
      <c r="B261" s="180"/>
      <c r="C261" s="138"/>
      <c r="D261" s="138"/>
      <c r="E261" s="139"/>
      <c r="F261" s="139"/>
      <c r="G261" s="140"/>
      <c r="H261" s="141"/>
      <c r="I261" s="136"/>
      <c r="J261" s="136"/>
      <c r="K261" s="137"/>
    </row>
    <row r="262" spans="1:11" s="130" customFormat="1" ht="18.75">
      <c r="A262" s="180"/>
      <c r="B262" s="180"/>
      <c r="C262" s="138"/>
      <c r="D262" s="138"/>
      <c r="E262" s="139"/>
      <c r="F262" s="139"/>
      <c r="G262" s="140"/>
      <c r="H262" s="141"/>
      <c r="I262" s="136"/>
      <c r="J262" s="136"/>
      <c r="K262" s="137"/>
    </row>
    <row r="263" spans="1:11" s="130" customFormat="1" ht="18.75">
      <c r="A263" s="180"/>
      <c r="B263" s="180"/>
      <c r="C263" s="138"/>
      <c r="D263" s="138"/>
      <c r="E263" s="139"/>
      <c r="F263" s="139"/>
      <c r="G263" s="140"/>
      <c r="H263" s="141"/>
      <c r="I263" s="136"/>
      <c r="J263" s="136"/>
      <c r="K263" s="137"/>
    </row>
    <row r="264" spans="1:11" s="130" customFormat="1" ht="18.75">
      <c r="A264" s="180"/>
      <c r="B264" s="180"/>
      <c r="C264" s="138"/>
      <c r="D264" s="138"/>
      <c r="E264" s="139"/>
      <c r="F264" s="139"/>
      <c r="G264" s="140"/>
      <c r="H264" s="141"/>
      <c r="I264" s="136"/>
      <c r="J264" s="136"/>
      <c r="K264" s="137"/>
    </row>
    <row r="265" spans="1:11" s="130" customFormat="1" ht="18.75">
      <c r="A265" s="180"/>
      <c r="B265" s="180"/>
      <c r="C265" s="138"/>
      <c r="D265" s="138"/>
      <c r="E265" s="139"/>
      <c r="F265" s="139"/>
      <c r="G265" s="140"/>
      <c r="H265" s="141"/>
      <c r="I265" s="136"/>
      <c r="J265" s="136"/>
      <c r="K265" s="137"/>
    </row>
    <row r="266" spans="1:11" s="130" customFormat="1" ht="18.75">
      <c r="A266" s="180"/>
      <c r="B266" s="180"/>
      <c r="C266" s="138"/>
      <c r="D266" s="138"/>
      <c r="E266" s="139"/>
      <c r="F266" s="139"/>
      <c r="G266" s="140"/>
      <c r="H266" s="141"/>
      <c r="I266" s="136"/>
      <c r="J266" s="136"/>
      <c r="K266" s="137"/>
    </row>
    <row r="267" spans="1:11" s="130" customFormat="1" ht="18.75">
      <c r="A267" s="180"/>
      <c r="B267" s="180"/>
      <c r="C267" s="138"/>
      <c r="D267" s="138"/>
      <c r="E267" s="139"/>
      <c r="F267" s="139"/>
      <c r="G267" s="140"/>
      <c r="H267" s="141"/>
      <c r="I267" s="136"/>
      <c r="J267" s="136"/>
      <c r="K267" s="137"/>
    </row>
    <row r="268" spans="1:11" s="130" customFormat="1" ht="18.75">
      <c r="A268" s="180"/>
      <c r="B268" s="180"/>
      <c r="C268" s="138"/>
      <c r="D268" s="138"/>
      <c r="E268" s="139"/>
      <c r="F268" s="139"/>
      <c r="G268" s="140"/>
      <c r="H268" s="141"/>
      <c r="I268" s="136"/>
      <c r="J268" s="136"/>
      <c r="K268" s="137"/>
    </row>
    <row r="269" spans="1:11" s="130" customFormat="1" ht="18.75">
      <c r="A269" s="180"/>
      <c r="B269" s="180"/>
      <c r="C269" s="138"/>
      <c r="D269" s="138"/>
      <c r="E269" s="139"/>
      <c r="F269" s="139"/>
      <c r="G269" s="140"/>
      <c r="H269" s="141"/>
      <c r="I269" s="136"/>
      <c r="J269" s="136"/>
      <c r="K269" s="137"/>
    </row>
    <row r="270" spans="1:11" s="130" customFormat="1" ht="18.75">
      <c r="A270" s="180"/>
      <c r="B270" s="180"/>
      <c r="C270" s="138"/>
      <c r="D270" s="138"/>
      <c r="E270" s="139"/>
      <c r="F270" s="139"/>
      <c r="G270" s="140"/>
      <c r="H270" s="141"/>
      <c r="I270" s="136"/>
      <c r="J270" s="136"/>
      <c r="K270" s="137"/>
    </row>
    <row r="271" spans="1:11" s="130" customFormat="1" ht="18.75">
      <c r="A271" s="180"/>
      <c r="B271" s="180"/>
      <c r="C271" s="138"/>
      <c r="D271" s="138"/>
      <c r="E271" s="139"/>
      <c r="F271" s="139"/>
      <c r="G271" s="140"/>
      <c r="H271" s="141"/>
      <c r="I271" s="136"/>
      <c r="J271" s="136"/>
      <c r="K271" s="137"/>
    </row>
    <row r="272" spans="1:11" s="130" customFormat="1" ht="18.75">
      <c r="A272" s="180"/>
      <c r="B272" s="180"/>
      <c r="C272" s="138"/>
      <c r="D272" s="138"/>
      <c r="E272" s="139"/>
      <c r="F272" s="139"/>
      <c r="G272" s="140"/>
      <c r="H272" s="141"/>
      <c r="I272" s="136"/>
      <c r="J272" s="136"/>
      <c r="K272" s="137"/>
    </row>
    <row r="273" spans="1:11" s="130" customFormat="1" ht="18.75">
      <c r="A273" s="180"/>
      <c r="B273" s="180"/>
      <c r="C273" s="138"/>
      <c r="D273" s="138"/>
      <c r="E273" s="139"/>
      <c r="F273" s="139"/>
      <c r="G273" s="140"/>
      <c r="H273" s="141"/>
      <c r="I273" s="136"/>
      <c r="J273" s="136"/>
      <c r="K273" s="137"/>
    </row>
    <row r="274" spans="1:11" s="130" customFormat="1" ht="18.75">
      <c r="A274" s="180"/>
      <c r="B274" s="180"/>
      <c r="C274" s="138"/>
      <c r="D274" s="138"/>
      <c r="E274" s="139"/>
      <c r="F274" s="139"/>
      <c r="G274" s="140"/>
      <c r="H274" s="141"/>
      <c r="I274" s="136"/>
      <c r="J274" s="136"/>
      <c r="K274" s="137"/>
    </row>
    <row r="275" spans="1:11" s="11" customFormat="1" ht="18.75">
      <c r="A275" s="180"/>
      <c r="B275" s="180"/>
      <c r="C275" s="2"/>
      <c r="D275" s="2"/>
      <c r="E275" s="8"/>
      <c r="F275" s="8"/>
      <c r="G275" s="9"/>
      <c r="H275" s="10"/>
      <c r="I275" s="6"/>
      <c r="J275" s="6"/>
      <c r="K275" s="7"/>
    </row>
    <row r="276" spans="1:11" s="11" customFormat="1" ht="18.75">
      <c r="A276" s="180"/>
      <c r="B276" s="180"/>
      <c r="C276" s="2"/>
      <c r="D276" s="2"/>
      <c r="E276" s="8"/>
      <c r="F276" s="8"/>
      <c r="G276" s="9"/>
      <c r="H276" s="10"/>
      <c r="I276" s="6"/>
      <c r="J276" s="6"/>
      <c r="K276" s="7"/>
    </row>
    <row r="277" spans="1:11" s="11" customFormat="1" ht="18.75">
      <c r="A277" s="180"/>
      <c r="B277" s="180"/>
      <c r="C277" s="2"/>
      <c r="D277" s="2"/>
      <c r="E277" s="8"/>
      <c r="F277" s="8"/>
      <c r="G277" s="9"/>
      <c r="H277" s="10"/>
      <c r="I277" s="6"/>
      <c r="J277" s="6"/>
      <c r="K277" s="7"/>
    </row>
    <row r="278" spans="3:4" ht="18.75">
      <c r="C278" s="1"/>
      <c r="D278" s="1"/>
    </row>
    <row r="279" spans="3:4" ht="18.75">
      <c r="C279" s="1"/>
      <c r="D279" s="1"/>
    </row>
    <row r="280" spans="3:4" ht="18.75">
      <c r="C280" s="1"/>
      <c r="D280" s="1"/>
    </row>
    <row r="281" spans="3:4" ht="18.75">
      <c r="C281" s="1"/>
      <c r="D281" s="1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</sheetData>
  <sheetProtection/>
  <mergeCells count="18">
    <mergeCell ref="H1:K1"/>
    <mergeCell ref="A219:K219"/>
    <mergeCell ref="I3:J3"/>
    <mergeCell ref="A3:A4"/>
    <mergeCell ref="B3:B4"/>
    <mergeCell ref="C3:C4"/>
    <mergeCell ref="D3:D4"/>
    <mergeCell ref="A2:K2"/>
    <mergeCell ref="E3:E4"/>
    <mergeCell ref="F3:F4"/>
    <mergeCell ref="A253:B253"/>
    <mergeCell ref="E253:F253"/>
    <mergeCell ref="A251:B251"/>
    <mergeCell ref="G3:G4"/>
    <mergeCell ref="A217:K217"/>
    <mergeCell ref="H3:H4"/>
    <mergeCell ref="A6:K6"/>
    <mergeCell ref="A250:B250"/>
  </mergeCells>
  <printOptions horizontalCentered="1"/>
  <pageMargins left="0.2362204724409449" right="0.2362204724409449" top="0.2362204724409449" bottom="0.2362204724409449" header="0" footer="0"/>
  <pageSetup fitToHeight="5" horizontalDpi="600" verticalDpi="600" orientation="landscape" paperSize="9" scale="55" r:id="rId1"/>
  <headerFooter alignWithMargins="0">
    <oddFooter>&amp;C&amp;P</oddFooter>
  </headerFooter>
  <rowBreaks count="10" manualBreakCount="10">
    <brk id="21" max="10" man="1"/>
    <brk id="35" max="10" man="1"/>
    <brk id="54" max="10" man="1"/>
    <brk id="71" max="10" man="1"/>
    <brk id="103" max="10" man="1"/>
    <brk id="128" max="10" man="1"/>
    <brk id="145" max="10" man="1"/>
    <brk id="161" max="10" man="1"/>
    <brk id="183" max="10" man="1"/>
    <brk id="20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3"/>
  <sheetViews>
    <sheetView showZeros="0" zoomScale="60" zoomScaleNormal="60" zoomScaleSheetLayoutView="75" zoomScalePageLayoutView="0" workbookViewId="0" topLeftCell="A1">
      <selection activeCell="AK4" sqref="AK4"/>
    </sheetView>
  </sheetViews>
  <sheetFormatPr defaultColWidth="9.00390625" defaultRowHeight="12.75"/>
  <cols>
    <col min="1" max="1" width="13.625" style="11" customWidth="1"/>
    <col min="2" max="2" width="91.00390625" style="11" customWidth="1"/>
    <col min="3" max="3" width="18.00390625" style="11" customWidth="1"/>
    <col min="4" max="4" width="16.375" style="11" customWidth="1"/>
    <col min="5" max="5" width="16.375" style="8" customWidth="1"/>
    <col min="6" max="6" width="15.75390625" style="11" customWidth="1"/>
    <col min="7" max="7" width="17.75390625" style="11" customWidth="1"/>
    <col min="8" max="8" width="6.625" style="11" customWidth="1"/>
    <col min="9" max="9" width="5.25390625" style="97" customWidth="1"/>
    <col min="10" max="32" width="9.125" style="97" customWidth="1"/>
    <col min="33" max="16384" width="9.125" style="11" customWidth="1"/>
  </cols>
  <sheetData>
    <row r="1" spans="1:9" ht="113.25" customHeight="1">
      <c r="A1" s="230"/>
      <c r="B1" s="231"/>
      <c r="C1" s="231"/>
      <c r="D1" s="231"/>
      <c r="E1" s="474" t="s">
        <v>430</v>
      </c>
      <c r="F1" s="474"/>
      <c r="G1" s="474"/>
      <c r="H1" s="474"/>
      <c r="I1" s="96"/>
    </row>
    <row r="2" spans="1:9" ht="46.5" customHeight="1">
      <c r="A2" s="475" t="s">
        <v>417</v>
      </c>
      <c r="B2" s="476"/>
      <c r="C2" s="476"/>
      <c r="D2" s="476"/>
      <c r="E2" s="476"/>
      <c r="F2" s="476"/>
      <c r="G2" s="476"/>
      <c r="H2" s="18"/>
      <c r="I2" s="96"/>
    </row>
    <row r="3" spans="1:32" s="19" customFormat="1" ht="107.25" customHeight="1">
      <c r="A3" s="241" t="s">
        <v>1</v>
      </c>
      <c r="B3" s="241" t="s">
        <v>2</v>
      </c>
      <c r="C3" s="242" t="s">
        <v>415</v>
      </c>
      <c r="D3" s="242" t="s">
        <v>398</v>
      </c>
      <c r="E3" s="242" t="s">
        <v>416</v>
      </c>
      <c r="F3" s="241" t="s">
        <v>45</v>
      </c>
      <c r="G3" s="241" t="s">
        <v>411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s="237" customFormat="1" ht="18.75" customHeight="1">
      <c r="A4" s="243">
        <v>1</v>
      </c>
      <c r="B4" s="244">
        <v>2</v>
      </c>
      <c r="C4" s="244">
        <v>3</v>
      </c>
      <c r="D4" s="244">
        <v>4</v>
      </c>
      <c r="E4" s="244">
        <v>5</v>
      </c>
      <c r="F4" s="244">
        <v>6</v>
      </c>
      <c r="G4" s="244">
        <v>7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</row>
    <row r="5" spans="1:32" s="19" customFormat="1" ht="21" customHeight="1">
      <c r="A5" s="486" t="s">
        <v>18</v>
      </c>
      <c r="B5" s="487"/>
      <c r="C5" s="487"/>
      <c r="D5" s="487"/>
      <c r="E5" s="487"/>
      <c r="F5" s="487"/>
      <c r="G5" s="48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</row>
    <row r="6" spans="1:32" s="12" customFormat="1" ht="24" customHeight="1">
      <c r="A6" s="25">
        <v>10000000</v>
      </c>
      <c r="B6" s="26" t="s">
        <v>3</v>
      </c>
      <c r="C6" s="37">
        <f aca="true" t="shared" si="0" ref="C6:E7">C7</f>
        <v>40.4</v>
      </c>
      <c r="D6" s="38">
        <f t="shared" si="0"/>
        <v>52</v>
      </c>
      <c r="E6" s="38">
        <f t="shared" si="0"/>
        <v>44.3</v>
      </c>
      <c r="F6" s="78">
        <f aca="true" t="shared" si="1" ref="F6:F31">IF(D6=0,"",$E6/D6*100)</f>
        <v>85.1923076923077</v>
      </c>
      <c r="G6" s="78">
        <f>E6-C6</f>
        <v>3.8999999999999986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s="20" customFormat="1" ht="23.25" customHeight="1">
      <c r="A7" s="27">
        <v>19000000</v>
      </c>
      <c r="B7" s="28" t="s">
        <v>54</v>
      </c>
      <c r="C7" s="37">
        <f t="shared" si="0"/>
        <v>40.4</v>
      </c>
      <c r="D7" s="38">
        <f t="shared" si="0"/>
        <v>52</v>
      </c>
      <c r="E7" s="79">
        <f t="shared" si="0"/>
        <v>44.3</v>
      </c>
      <c r="F7" s="80">
        <f t="shared" si="1"/>
        <v>85.1923076923077</v>
      </c>
      <c r="G7" s="78">
        <f aca="true" t="shared" si="2" ref="G7:G101">E7-C7</f>
        <v>3.8999999999999986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20" customFormat="1" ht="20.25" customHeight="1">
      <c r="A8" s="29">
        <v>19010000</v>
      </c>
      <c r="B8" s="30" t="s">
        <v>19</v>
      </c>
      <c r="C8" s="39">
        <f>C9+C10+C11</f>
        <v>40.4</v>
      </c>
      <c r="D8" s="39">
        <f>D9+D10+D11</f>
        <v>52</v>
      </c>
      <c r="E8" s="39">
        <f>E9+E10+E11</f>
        <v>44.3</v>
      </c>
      <c r="F8" s="81">
        <f t="shared" si="1"/>
        <v>85.1923076923077</v>
      </c>
      <c r="G8" s="82">
        <f t="shared" si="2"/>
        <v>3.8999999999999986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20" customFormat="1" ht="39" customHeight="1">
      <c r="A9" s="31" t="s">
        <v>95</v>
      </c>
      <c r="B9" s="30" t="s">
        <v>70</v>
      </c>
      <c r="C9" s="40">
        <v>25.8</v>
      </c>
      <c r="D9" s="41">
        <v>31.9</v>
      </c>
      <c r="E9" s="83">
        <v>23</v>
      </c>
      <c r="F9" s="81">
        <f t="shared" si="1"/>
        <v>72.10031347962382</v>
      </c>
      <c r="G9" s="82">
        <f t="shared" si="2"/>
        <v>-2.8000000000000007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7" customFormat="1" ht="40.5" customHeight="1">
      <c r="A10" s="31" t="s">
        <v>96</v>
      </c>
      <c r="B10" s="30" t="s">
        <v>71</v>
      </c>
      <c r="C10" s="40">
        <v>3.4</v>
      </c>
      <c r="D10" s="41">
        <v>5</v>
      </c>
      <c r="E10" s="83">
        <v>8.4</v>
      </c>
      <c r="F10" s="81">
        <f t="shared" si="1"/>
        <v>168.00000000000003</v>
      </c>
      <c r="G10" s="82">
        <f t="shared" si="2"/>
        <v>5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</row>
    <row r="11" spans="1:32" s="15" customFormat="1" ht="58.5" customHeight="1">
      <c r="A11" s="31" t="s">
        <v>97</v>
      </c>
      <c r="B11" s="30" t="s">
        <v>72</v>
      </c>
      <c r="C11" s="40">
        <v>11.2</v>
      </c>
      <c r="D11" s="42">
        <v>15.1</v>
      </c>
      <c r="E11" s="42">
        <v>12.9</v>
      </c>
      <c r="F11" s="84">
        <f t="shared" si="1"/>
        <v>85.43046357615894</v>
      </c>
      <c r="G11" s="82">
        <f t="shared" si="2"/>
        <v>1.700000000000001</v>
      </c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1:32" s="14" customFormat="1" ht="20.25">
      <c r="A12" s="25">
        <v>20000000</v>
      </c>
      <c r="B12" s="43" t="s">
        <v>6</v>
      </c>
      <c r="C12" s="32">
        <f>C13+C16</f>
        <v>6144.7</v>
      </c>
      <c r="D12" s="32">
        <f>D13+D16</f>
        <v>8189.6</v>
      </c>
      <c r="E12" s="32">
        <f>E13+E16</f>
        <v>15103.7</v>
      </c>
      <c r="F12" s="77">
        <f t="shared" si="1"/>
        <v>184.42536876037903</v>
      </c>
      <c r="G12" s="78">
        <f t="shared" si="2"/>
        <v>8959</v>
      </c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</row>
    <row r="13" spans="1:32" s="15" customFormat="1" ht="20.25">
      <c r="A13" s="44">
        <v>24000000</v>
      </c>
      <c r="B13" s="45" t="s">
        <v>77</v>
      </c>
      <c r="C13" s="34">
        <f>C14+C15</f>
        <v>3.3</v>
      </c>
      <c r="D13" s="34">
        <f>D14+D15</f>
        <v>2.5</v>
      </c>
      <c r="E13" s="34">
        <f>E14+E15</f>
        <v>572.1</v>
      </c>
      <c r="F13" s="85">
        <f t="shared" si="1"/>
        <v>22884</v>
      </c>
      <c r="G13" s="78">
        <f t="shared" si="2"/>
        <v>568.8000000000001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1:32" s="15" customFormat="1" ht="57" customHeight="1">
      <c r="A14" s="46">
        <v>24062100</v>
      </c>
      <c r="B14" s="47" t="s">
        <v>112</v>
      </c>
      <c r="C14" s="40">
        <v>3.3</v>
      </c>
      <c r="D14" s="33">
        <v>2.5</v>
      </c>
      <c r="E14" s="33">
        <v>572.1</v>
      </c>
      <c r="F14" s="86">
        <f t="shared" si="1"/>
        <v>22884</v>
      </c>
      <c r="G14" s="82">
        <f t="shared" si="2"/>
        <v>568.8000000000001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1:32" s="15" customFormat="1" ht="40.5" customHeight="1" hidden="1">
      <c r="A15" s="48">
        <v>24170000</v>
      </c>
      <c r="B15" s="49" t="s">
        <v>156</v>
      </c>
      <c r="C15" s="50"/>
      <c r="D15" s="33">
        <v>0</v>
      </c>
      <c r="E15" s="33">
        <v>0</v>
      </c>
      <c r="F15" s="86">
        <f t="shared" si="1"/>
      </c>
      <c r="G15" s="78">
        <f t="shared" si="2"/>
        <v>0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1:32" s="15" customFormat="1" ht="20.25" customHeight="1">
      <c r="A16" s="51">
        <v>25000000</v>
      </c>
      <c r="B16" s="52" t="s">
        <v>10</v>
      </c>
      <c r="C16" s="53">
        <v>6141.4</v>
      </c>
      <c r="D16" s="54">
        <v>8187.1</v>
      </c>
      <c r="E16" s="54">
        <v>14531.6</v>
      </c>
      <c r="F16" s="86">
        <f>IF(D16=0,"",$E16/D16*100)</f>
        <v>177.4938622955625</v>
      </c>
      <c r="G16" s="78">
        <f t="shared" si="2"/>
        <v>8390.2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1:32" s="15" customFormat="1" ht="20.25" hidden="1">
      <c r="A17" s="55">
        <v>30000000</v>
      </c>
      <c r="B17" s="56" t="s">
        <v>29</v>
      </c>
      <c r="C17" s="57"/>
      <c r="D17" s="58">
        <f>+D18</f>
        <v>0</v>
      </c>
      <c r="E17" s="58">
        <f>+E18</f>
        <v>0</v>
      </c>
      <c r="F17" s="86">
        <f aca="true" t="shared" si="3" ref="F17:F23">IF(D17=0,"",$E17/D17*100)</f>
      </c>
      <c r="G17" s="78">
        <f t="shared" si="2"/>
        <v>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2" s="17" customFormat="1" ht="25.5" customHeight="1" hidden="1" thickBot="1">
      <c r="A18" s="51">
        <v>31010000</v>
      </c>
      <c r="B18" s="59" t="s">
        <v>81</v>
      </c>
      <c r="C18" s="60"/>
      <c r="D18" s="54">
        <v>0</v>
      </c>
      <c r="E18" s="54">
        <v>0</v>
      </c>
      <c r="F18" s="86">
        <f t="shared" si="3"/>
      </c>
      <c r="G18" s="78">
        <f t="shared" si="2"/>
        <v>0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</row>
    <row r="19" spans="1:32" s="17" customFormat="1" ht="25.5" customHeight="1" hidden="1" thickBot="1">
      <c r="A19" s="61">
        <v>40000000</v>
      </c>
      <c r="B19" s="62" t="s">
        <v>52</v>
      </c>
      <c r="C19" s="63"/>
      <c r="D19" s="64">
        <f>D20</f>
        <v>0</v>
      </c>
      <c r="E19" s="64">
        <f>E20</f>
        <v>0</v>
      </c>
      <c r="F19" s="86">
        <f t="shared" si="3"/>
      </c>
      <c r="G19" s="78">
        <f t="shared" si="2"/>
        <v>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</row>
    <row r="20" spans="1:32" s="17" customFormat="1" ht="25.5" customHeight="1" hidden="1">
      <c r="A20" s="27">
        <v>41030000</v>
      </c>
      <c r="B20" s="28" t="s">
        <v>9</v>
      </c>
      <c r="C20" s="65"/>
      <c r="D20" s="54">
        <f>D21+D22</f>
        <v>0</v>
      </c>
      <c r="E20" s="54">
        <f>E21</f>
        <v>0</v>
      </c>
      <c r="F20" s="86">
        <f t="shared" si="3"/>
      </c>
      <c r="G20" s="78">
        <f t="shared" si="2"/>
        <v>0</v>
      </c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</row>
    <row r="21" spans="1:32" s="17" customFormat="1" ht="15" customHeight="1" hidden="1">
      <c r="A21" s="66"/>
      <c r="B21" s="67"/>
      <c r="C21" s="68"/>
      <c r="D21" s="54">
        <v>0</v>
      </c>
      <c r="E21" s="54">
        <v>0</v>
      </c>
      <c r="F21" s="86">
        <f t="shared" si="3"/>
      </c>
      <c r="G21" s="78">
        <f t="shared" si="2"/>
        <v>0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</row>
    <row r="22" spans="1:32" s="17" customFormat="1" ht="16.5" customHeight="1" hidden="1" thickBot="1">
      <c r="A22" s="66"/>
      <c r="B22" s="69"/>
      <c r="C22" s="70"/>
      <c r="D22" s="54">
        <v>0</v>
      </c>
      <c r="E22" s="54">
        <v>0</v>
      </c>
      <c r="F22" s="86">
        <f t="shared" si="3"/>
      </c>
      <c r="G22" s="78">
        <f t="shared" si="2"/>
        <v>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</row>
    <row r="23" spans="1:32" s="17" customFormat="1" ht="21" customHeight="1">
      <c r="A23" s="27">
        <v>30000000</v>
      </c>
      <c r="B23" s="71" t="s">
        <v>29</v>
      </c>
      <c r="C23" s="54">
        <f>C24</f>
        <v>677.2</v>
      </c>
      <c r="D23" s="54">
        <f>D24+D25</f>
        <v>0</v>
      </c>
      <c r="E23" s="54">
        <f>E24+E25</f>
        <v>122.4</v>
      </c>
      <c r="F23" s="86">
        <f t="shared" si="3"/>
      </c>
      <c r="G23" s="78">
        <f t="shared" si="2"/>
        <v>-554.8000000000001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</row>
    <row r="24" spans="1:32" s="17" customFormat="1" ht="37.5" customHeight="1">
      <c r="A24" s="29">
        <v>31030000</v>
      </c>
      <c r="B24" s="72" t="s">
        <v>363</v>
      </c>
      <c r="C24" s="73">
        <v>677.2</v>
      </c>
      <c r="D24" s="54">
        <v>0</v>
      </c>
      <c r="E24" s="54">
        <v>39.4</v>
      </c>
      <c r="F24" s="86">
        <f>IF(D24=0,"",$E24/D24*100)</f>
      </c>
      <c r="G24" s="82">
        <f>E24-C24</f>
        <v>-637.8000000000001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</row>
    <row r="25" spans="1:32" s="17" customFormat="1" ht="81" customHeight="1">
      <c r="A25" s="29">
        <v>33010100</v>
      </c>
      <c r="B25" s="72" t="s">
        <v>396</v>
      </c>
      <c r="C25" s="73"/>
      <c r="D25" s="54"/>
      <c r="E25" s="54">
        <v>83</v>
      </c>
      <c r="F25" s="86">
        <f>IF(D25=0,"",$E25/D25*100)</f>
      </c>
      <c r="G25" s="82">
        <f>E25-C25</f>
        <v>83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</row>
    <row r="26" spans="1:32" s="21" customFormat="1" ht="33" customHeight="1">
      <c r="A26" s="436">
        <v>40000000</v>
      </c>
      <c r="B26" s="437" t="s">
        <v>52</v>
      </c>
      <c r="C26" s="438">
        <f>C29</f>
        <v>0</v>
      </c>
      <c r="D26" s="439">
        <v>720</v>
      </c>
      <c r="E26" s="439">
        <v>720</v>
      </c>
      <c r="F26" s="440">
        <f>IF(D26=0,"",$E26/D26*100)</f>
        <v>100</v>
      </c>
      <c r="G26" s="441">
        <f>E26-C26</f>
        <v>720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7" s="448" customFormat="1" ht="147" customHeight="1">
      <c r="A27" s="51">
        <v>41059200</v>
      </c>
      <c r="B27" s="240" t="s">
        <v>426</v>
      </c>
      <c r="C27" s="111"/>
      <c r="D27" s="74">
        <v>720</v>
      </c>
      <c r="E27" s="74">
        <v>720</v>
      </c>
      <c r="F27" s="86">
        <f>IF(D27=0,"",$E27/D27*100)</f>
        <v>100</v>
      </c>
      <c r="G27" s="82">
        <f>E27-C27</f>
        <v>720</v>
      </c>
    </row>
    <row r="28" spans="1:32" s="21" customFormat="1" ht="23.25" customHeight="1">
      <c r="A28" s="442">
        <v>50000000</v>
      </c>
      <c r="B28" s="443" t="s">
        <v>191</v>
      </c>
      <c r="C28" s="444"/>
      <c r="D28" s="445"/>
      <c r="E28" s="445"/>
      <c r="F28" s="446"/>
      <c r="G28" s="447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32" s="17" customFormat="1" ht="58.5" customHeight="1">
      <c r="A29" s="51">
        <v>50000000</v>
      </c>
      <c r="B29" s="59" t="s">
        <v>388</v>
      </c>
      <c r="C29" s="75"/>
      <c r="D29" s="54">
        <v>0</v>
      </c>
      <c r="E29" s="54">
        <v>0</v>
      </c>
      <c r="F29" s="86">
        <f t="shared" si="1"/>
      </c>
      <c r="G29" s="82">
        <f t="shared" si="2"/>
        <v>0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</row>
    <row r="30" spans="1:32" s="16" customFormat="1" ht="24.75" customHeight="1">
      <c r="A30" s="479" t="s">
        <v>53</v>
      </c>
      <c r="B30" s="480"/>
      <c r="C30" s="35">
        <f>C6+C12+C17+C19+C26+C23</f>
        <v>6862.299999999999</v>
      </c>
      <c r="D30" s="35">
        <f>D6+D12+D17+D19+D26+D23</f>
        <v>8961.6</v>
      </c>
      <c r="E30" s="35">
        <f>E6+E12+E17+E19+E23</f>
        <v>15270.4</v>
      </c>
      <c r="F30" s="87">
        <f t="shared" si="1"/>
        <v>170.3981431887163</v>
      </c>
      <c r="G30" s="88">
        <f t="shared" si="2"/>
        <v>8408.1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32" s="22" customFormat="1" ht="30.75" customHeight="1">
      <c r="A31" s="481" t="s">
        <v>21</v>
      </c>
      <c r="B31" s="482"/>
      <c r="C31" s="76">
        <f>C30</f>
        <v>6862.299999999999</v>
      </c>
      <c r="D31" s="23">
        <f>D30</f>
        <v>8961.6</v>
      </c>
      <c r="E31" s="23">
        <f>E30+E26</f>
        <v>15990.4</v>
      </c>
      <c r="F31" s="89">
        <f t="shared" si="1"/>
        <v>178.43242278164612</v>
      </c>
      <c r="G31" s="88">
        <f t="shared" si="2"/>
        <v>9128.1</v>
      </c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</row>
    <row r="32" spans="1:32" s="247" customFormat="1" ht="24.75" customHeight="1">
      <c r="A32" s="478" t="s">
        <v>23</v>
      </c>
      <c r="B32" s="462"/>
      <c r="C32" s="462"/>
      <c r="D32" s="462"/>
      <c r="E32" s="462"/>
      <c r="F32" s="462"/>
      <c r="G32" s="462"/>
      <c r="H32" s="245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</row>
    <row r="33" spans="1:32" s="255" customFormat="1" ht="20.25">
      <c r="A33" s="248" t="s">
        <v>133</v>
      </c>
      <c r="B33" s="249" t="s">
        <v>24</v>
      </c>
      <c r="C33" s="250">
        <f>C34+C35+C36</f>
        <v>22.6</v>
      </c>
      <c r="D33" s="250">
        <f>D34+D35+D36</f>
        <v>528.2</v>
      </c>
      <c r="E33" s="250">
        <f>E34+E35+E36</f>
        <v>515.7</v>
      </c>
      <c r="F33" s="251">
        <f>IF(D33=0,"",IF(($E33/D33*100)&gt;=200,"В/100",$E33/D33*100))</f>
        <v>97.63347216963271</v>
      </c>
      <c r="G33" s="252">
        <f t="shared" si="2"/>
        <v>493.1</v>
      </c>
      <c r="H33" s="253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</row>
    <row r="34" spans="1:32" s="262" customFormat="1" ht="60.75">
      <c r="A34" s="256" t="s">
        <v>192</v>
      </c>
      <c r="B34" s="257" t="s">
        <v>193</v>
      </c>
      <c r="C34" s="258">
        <v>22.6</v>
      </c>
      <c r="D34" s="259">
        <v>488.2</v>
      </c>
      <c r="E34" s="259">
        <v>477.7</v>
      </c>
      <c r="F34" s="224">
        <f>IF(D34=0,"",IF(($E34/D34*100)&gt;=200,"В/100",$E34/D34*100))</f>
        <v>97.84924211388774</v>
      </c>
      <c r="G34" s="239">
        <f t="shared" si="2"/>
        <v>455.09999999999997</v>
      </c>
      <c r="H34" s="260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</row>
    <row r="35" spans="1:32" s="268" customFormat="1" ht="20.25" hidden="1">
      <c r="A35" s="263">
        <v>180</v>
      </c>
      <c r="B35" s="264" t="s">
        <v>197</v>
      </c>
      <c r="C35" s="265"/>
      <c r="D35" s="259"/>
      <c r="E35" s="259"/>
      <c r="F35" s="266"/>
      <c r="G35" s="239">
        <f t="shared" si="2"/>
        <v>0</v>
      </c>
      <c r="H35" s="267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</row>
    <row r="36" spans="1:8" s="261" customFormat="1" ht="40.5">
      <c r="A36" s="256" t="s">
        <v>194</v>
      </c>
      <c r="B36" s="264" t="s">
        <v>195</v>
      </c>
      <c r="C36" s="265"/>
      <c r="D36" s="259">
        <v>40</v>
      </c>
      <c r="E36" s="259">
        <v>38</v>
      </c>
      <c r="F36" s="224">
        <f>IF(D36=0,"",IF(($E36/D36*100)&gt;=200,"В/100",$E36/D36*100))</f>
        <v>95</v>
      </c>
      <c r="G36" s="239">
        <f t="shared" si="2"/>
        <v>38</v>
      </c>
      <c r="H36" s="260"/>
    </row>
    <row r="37" spans="1:32" s="272" customFormat="1" ht="23.25" customHeight="1">
      <c r="A37" s="269" t="s">
        <v>134</v>
      </c>
      <c r="B37" s="270" t="s">
        <v>25</v>
      </c>
      <c r="C37" s="271">
        <f>C38+C39+C40+C42+C44+C46+C47+C48+C52+C45+C43+C49+C50+C51+C41+C56</f>
        <v>2297.7</v>
      </c>
      <c r="D37" s="271">
        <f>D38+D39+D40+D42+D44+D46+D47+D48+D52+D45+D43+D49+D50+D51+D41+D56</f>
        <v>4085.4000000000005</v>
      </c>
      <c r="E37" s="271">
        <f>E38+E39+E40+E42+E44+E46+E47+E48+E52+E45+E43+E49+E50+E51+E41+E56</f>
        <v>2918.8</v>
      </c>
      <c r="F37" s="227">
        <f>IF(D37=0,"",IF(($E37/D37*100)&gt;=200,"В/100",$E37/D37*100))</f>
        <v>71.44465658197483</v>
      </c>
      <c r="G37" s="228">
        <f t="shared" si="2"/>
        <v>621.1000000000004</v>
      </c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</row>
    <row r="38" spans="1:32" s="280" customFormat="1" ht="20.25">
      <c r="A38" s="274" t="s">
        <v>200</v>
      </c>
      <c r="B38" s="275" t="s">
        <v>201</v>
      </c>
      <c r="C38" s="276">
        <v>276.9</v>
      </c>
      <c r="D38" s="277">
        <v>86.6</v>
      </c>
      <c r="E38" s="278">
        <v>86.6</v>
      </c>
      <c r="F38" s="227">
        <f>IF(D38=0,"",IF(($E38/D38*100)&gt;=200,"В/100",$E38/D38*100))</f>
        <v>100</v>
      </c>
      <c r="G38" s="279">
        <f t="shared" si="2"/>
        <v>-190.29999999999998</v>
      </c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</row>
    <row r="39" spans="1:32" s="280" customFormat="1" ht="40.5">
      <c r="A39" s="282" t="s">
        <v>219</v>
      </c>
      <c r="B39" s="257" t="s">
        <v>400</v>
      </c>
      <c r="C39" s="283">
        <v>1994.2</v>
      </c>
      <c r="D39" s="284">
        <v>3476.8</v>
      </c>
      <c r="E39" s="285">
        <v>2556.8</v>
      </c>
      <c r="F39" s="227">
        <f>IF(D39=0,"",IF(($E39/D39*100)&gt;=200,"В/100",$E39/D39*100))</f>
        <v>73.53888633225955</v>
      </c>
      <c r="G39" s="239">
        <f t="shared" si="2"/>
        <v>562.6000000000001</v>
      </c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</row>
    <row r="40" spans="1:32" s="280" customFormat="1" ht="40.5" hidden="1">
      <c r="A40" s="282" t="s">
        <v>299</v>
      </c>
      <c r="B40" s="257" t="s">
        <v>220</v>
      </c>
      <c r="C40" s="283"/>
      <c r="D40" s="284"/>
      <c r="E40" s="285"/>
      <c r="F40" s="286"/>
      <c r="G40" s="239">
        <f t="shared" si="2"/>
        <v>0</v>
      </c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</row>
    <row r="41" spans="1:32" s="280" customFormat="1" ht="40.5" hidden="1">
      <c r="A41" s="282">
        <v>1041</v>
      </c>
      <c r="B41" s="257" t="s">
        <v>220</v>
      </c>
      <c r="C41" s="283"/>
      <c r="D41" s="284"/>
      <c r="E41" s="285"/>
      <c r="F41" s="286"/>
      <c r="G41" s="239">
        <f t="shared" si="2"/>
        <v>0</v>
      </c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</row>
    <row r="42" spans="1:32" s="280" customFormat="1" ht="40.5">
      <c r="A42" s="256" t="s">
        <v>202</v>
      </c>
      <c r="B42" s="257" t="s">
        <v>203</v>
      </c>
      <c r="C42" s="283">
        <v>2.2</v>
      </c>
      <c r="D42" s="284">
        <v>288.4</v>
      </c>
      <c r="E42" s="285">
        <v>183.9</v>
      </c>
      <c r="F42" s="227">
        <f>IF(D42=0,"",IF(($E42/D42*100)&gt;=200,"В/100",$E42/D42*100))</f>
        <v>63.76560332871013</v>
      </c>
      <c r="G42" s="239">
        <f t="shared" si="2"/>
        <v>181.70000000000002</v>
      </c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</row>
    <row r="43" spans="1:32" s="280" customFormat="1" ht="26.25" customHeight="1">
      <c r="A43" s="256">
        <v>1141</v>
      </c>
      <c r="B43" s="257" t="s">
        <v>224</v>
      </c>
      <c r="C43" s="283">
        <v>23.4</v>
      </c>
      <c r="D43" s="284">
        <v>56.8</v>
      </c>
      <c r="E43" s="285">
        <v>56.8</v>
      </c>
      <c r="F43" s="227">
        <f>IF(D43=0,"",IF(($E43/D43*100)&gt;=200,"В/100",$E43/D43*100))</f>
        <v>100</v>
      </c>
      <c r="G43" s="239">
        <f t="shared" si="2"/>
        <v>33.4</v>
      </c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</row>
    <row r="44" spans="1:32" s="280" customFormat="1" ht="21" customHeight="1">
      <c r="A44" s="256" t="s">
        <v>204</v>
      </c>
      <c r="B44" s="257" t="s">
        <v>303</v>
      </c>
      <c r="C44" s="283">
        <v>1</v>
      </c>
      <c r="D44" s="284">
        <v>101.9</v>
      </c>
      <c r="E44" s="285">
        <v>34.7</v>
      </c>
      <c r="F44" s="227">
        <f>IF(D44=0,"",IF(($E44/D44*100)&gt;=200,"В/100",$E44/D44*100))</f>
        <v>34.05299313052012</v>
      </c>
      <c r="G44" s="239">
        <f t="shared" si="2"/>
        <v>33.7</v>
      </c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</row>
    <row r="45" spans="1:32" s="280" customFormat="1" ht="20.25" hidden="1">
      <c r="A45" s="256">
        <v>1141</v>
      </c>
      <c r="B45" s="257" t="s">
        <v>224</v>
      </c>
      <c r="C45" s="283"/>
      <c r="D45" s="284"/>
      <c r="E45" s="285"/>
      <c r="F45" s="286"/>
      <c r="G45" s="239">
        <f t="shared" si="2"/>
        <v>0</v>
      </c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</row>
    <row r="46" spans="1:32" s="280" customFormat="1" ht="40.5" hidden="1">
      <c r="A46" s="256" t="s">
        <v>227</v>
      </c>
      <c r="B46" s="257" t="s">
        <v>228</v>
      </c>
      <c r="C46" s="283"/>
      <c r="D46" s="284"/>
      <c r="E46" s="285"/>
      <c r="F46" s="286"/>
      <c r="G46" s="239">
        <f t="shared" si="2"/>
        <v>0</v>
      </c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</row>
    <row r="47" spans="1:32" s="280" customFormat="1" ht="81" hidden="1">
      <c r="A47" s="256" t="s">
        <v>231</v>
      </c>
      <c r="B47" s="257" t="s">
        <v>232</v>
      </c>
      <c r="C47" s="283"/>
      <c r="D47" s="284"/>
      <c r="E47" s="285"/>
      <c r="F47" s="286"/>
      <c r="G47" s="239">
        <f t="shared" si="2"/>
        <v>0</v>
      </c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</row>
    <row r="48" spans="1:32" s="280" customFormat="1" ht="60.75" hidden="1">
      <c r="A48" s="256" t="s">
        <v>233</v>
      </c>
      <c r="B48" s="257" t="s">
        <v>234</v>
      </c>
      <c r="C48" s="283"/>
      <c r="D48" s="284"/>
      <c r="E48" s="285"/>
      <c r="F48" s="286"/>
      <c r="G48" s="239">
        <f t="shared" si="2"/>
        <v>0</v>
      </c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</row>
    <row r="49" spans="1:32" s="280" customFormat="1" ht="40.5" hidden="1">
      <c r="A49" s="287">
        <v>1151</v>
      </c>
      <c r="B49" s="288" t="s">
        <v>228</v>
      </c>
      <c r="C49" s="283"/>
      <c r="D49" s="284"/>
      <c r="E49" s="285"/>
      <c r="F49" s="286"/>
      <c r="G49" s="239">
        <f t="shared" si="2"/>
        <v>0</v>
      </c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</row>
    <row r="50" spans="1:32" s="280" customFormat="1" ht="57.75" customHeight="1" hidden="1">
      <c r="A50" s="287">
        <v>1181</v>
      </c>
      <c r="B50" s="288" t="s">
        <v>392</v>
      </c>
      <c r="C50" s="283"/>
      <c r="D50" s="284"/>
      <c r="E50" s="285"/>
      <c r="F50" s="286"/>
      <c r="G50" s="239">
        <f t="shared" si="2"/>
        <v>0</v>
      </c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</row>
    <row r="51" spans="1:32" s="280" customFormat="1" ht="60.75" hidden="1">
      <c r="A51" s="287">
        <v>1182</v>
      </c>
      <c r="B51" s="288" t="s">
        <v>234</v>
      </c>
      <c r="C51" s="283"/>
      <c r="D51" s="284"/>
      <c r="E51" s="285"/>
      <c r="F51" s="286">
        <f>IF(D51=0,"",IF(($E51/D51*100)&gt;=200,"В/100",$E51/D51*100))</f>
      </c>
      <c r="G51" s="239">
        <f t="shared" si="2"/>
        <v>0</v>
      </c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</row>
    <row r="52" spans="1:32" s="262" customFormat="1" ht="6.75" customHeight="1" hidden="1">
      <c r="A52" s="287" t="s">
        <v>235</v>
      </c>
      <c r="B52" s="289" t="s">
        <v>236</v>
      </c>
      <c r="C52" s="283"/>
      <c r="D52" s="284"/>
      <c r="E52" s="285"/>
      <c r="F52" s="290">
        <f>IF(D52=0,"",IF(($E52/D52*100)&gt;=200,"В/100",$E52/D52*100))</f>
      </c>
      <c r="G52" s="291">
        <f t="shared" si="2"/>
        <v>0</v>
      </c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</row>
    <row r="53" spans="1:32" s="272" customFormat="1" ht="17.25" customHeight="1" hidden="1">
      <c r="A53" s="269" t="s">
        <v>162</v>
      </c>
      <c r="B53" s="270" t="s">
        <v>163</v>
      </c>
      <c r="C53" s="271">
        <f>C55</f>
        <v>0</v>
      </c>
      <c r="D53" s="271">
        <f>D54</f>
        <v>0</v>
      </c>
      <c r="E53" s="271">
        <f>E54</f>
        <v>0</v>
      </c>
      <c r="F53" s="227">
        <f>IF(D53=0,"",IF(($E53/D53*100)&gt;=200,"В/100",$E53/D53*100))</f>
      </c>
      <c r="G53" s="228">
        <f t="shared" si="2"/>
        <v>0</v>
      </c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</row>
    <row r="54" spans="1:32" s="295" customFormat="1" ht="20.25" hidden="1">
      <c r="A54" s="292" t="s">
        <v>209</v>
      </c>
      <c r="B54" s="293" t="s">
        <v>210</v>
      </c>
      <c r="C54" s="294"/>
      <c r="D54" s="223"/>
      <c r="E54" s="223"/>
      <c r="F54" s="224">
        <f>IF(D54=0,"",IF(($E54/D54*100)&gt;=200,"В/100",$E54/D54*100))</f>
      </c>
      <c r="G54" s="228">
        <f t="shared" si="2"/>
        <v>0</v>
      </c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</row>
    <row r="55" spans="1:32" s="295" customFormat="1" ht="20.25" hidden="1">
      <c r="A55" s="292">
        <v>2010</v>
      </c>
      <c r="B55" s="293" t="s">
        <v>210</v>
      </c>
      <c r="C55" s="294"/>
      <c r="D55" s="223"/>
      <c r="E55" s="223"/>
      <c r="F55" s="224"/>
      <c r="G55" s="225">
        <f t="shared" si="2"/>
        <v>0</v>
      </c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</row>
    <row r="56" spans="1:32" s="295" customFormat="1" ht="81">
      <c r="A56" s="297">
        <v>1210</v>
      </c>
      <c r="B56" s="257" t="s">
        <v>420</v>
      </c>
      <c r="C56" s="294"/>
      <c r="D56" s="223">
        <v>74.9</v>
      </c>
      <c r="E56" s="223"/>
      <c r="F56" s="227">
        <f>IF(D56=0,"",IF(($E56/D56*100)&gt;=200,"В/100",$E56/D56*100))</f>
        <v>0</v>
      </c>
      <c r="G56" s="239">
        <f t="shared" si="2"/>
        <v>0</v>
      </c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</row>
    <row r="57" spans="1:32" s="295" customFormat="1" ht="20.25">
      <c r="A57" s="298">
        <v>2000</v>
      </c>
      <c r="B57" s="299" t="s">
        <v>237</v>
      </c>
      <c r="C57" s="294"/>
      <c r="D57" s="271">
        <f>D58</f>
        <v>400</v>
      </c>
      <c r="E57" s="271">
        <f>E58</f>
        <v>0</v>
      </c>
      <c r="F57" s="227">
        <f aca="true" t="shared" si="4" ref="F57:F65">IF(D57=0,"",IF(($E57/D57*100)&gt;=200,"В/100",$E57/D57*100))</f>
        <v>0</v>
      </c>
      <c r="G57" s="228">
        <f>E57-C57</f>
        <v>0</v>
      </c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</row>
    <row r="58" spans="1:32" s="295" customFormat="1" ht="20.25">
      <c r="A58" s="297">
        <v>2010</v>
      </c>
      <c r="B58" s="257" t="s">
        <v>210</v>
      </c>
      <c r="C58" s="294"/>
      <c r="D58" s="223">
        <v>400</v>
      </c>
      <c r="E58" s="223"/>
      <c r="F58" s="227">
        <f>IF(D58=0,"",IF(($E58/D58*100)&gt;=200,"В/100",$E58/D58*100))</f>
        <v>0</v>
      </c>
      <c r="G58" s="239">
        <f>E58-C58</f>
        <v>0</v>
      </c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</row>
    <row r="59" spans="1:32" s="304" customFormat="1" ht="25.5" customHeight="1">
      <c r="A59" s="300" t="s">
        <v>135</v>
      </c>
      <c r="B59" s="301" t="s">
        <v>140</v>
      </c>
      <c r="C59" s="271">
        <f>C60+C64+C63</f>
        <v>1184.4</v>
      </c>
      <c r="D59" s="271">
        <f>D60+D64+D63</f>
        <v>2783.7</v>
      </c>
      <c r="E59" s="271">
        <f>E60+E64+E63</f>
        <v>2587.3</v>
      </c>
      <c r="F59" s="227">
        <f t="shared" si="4"/>
        <v>92.94464202320654</v>
      </c>
      <c r="G59" s="228">
        <f t="shared" si="2"/>
        <v>1402.9</v>
      </c>
      <c r="H59" s="302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</row>
    <row r="60" spans="1:32" s="306" customFormat="1" ht="57.75" customHeight="1">
      <c r="A60" s="256" t="s">
        <v>247</v>
      </c>
      <c r="B60" s="305" t="s">
        <v>248</v>
      </c>
      <c r="C60" s="258">
        <v>866.9</v>
      </c>
      <c r="D60" s="259">
        <v>2251.7</v>
      </c>
      <c r="E60" s="259">
        <v>2065.6</v>
      </c>
      <c r="F60" s="266">
        <f t="shared" si="4"/>
        <v>91.73513345472311</v>
      </c>
      <c r="G60" s="239">
        <f t="shared" si="2"/>
        <v>1198.6999999999998</v>
      </c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</row>
    <row r="61" spans="1:32" s="306" customFormat="1" ht="20.25" hidden="1">
      <c r="A61" s="282" t="s">
        <v>297</v>
      </c>
      <c r="B61" s="257" t="s">
        <v>298</v>
      </c>
      <c r="C61" s="258"/>
      <c r="D61" s="259"/>
      <c r="E61" s="259"/>
      <c r="F61" s="266">
        <f t="shared" si="4"/>
      </c>
      <c r="G61" s="252">
        <f t="shared" si="2"/>
        <v>0</v>
      </c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</row>
    <row r="62" spans="1:32" s="306" customFormat="1" ht="20.25" hidden="1">
      <c r="A62" s="282" t="s">
        <v>217</v>
      </c>
      <c r="B62" s="257" t="s">
        <v>218</v>
      </c>
      <c r="C62" s="258"/>
      <c r="D62" s="259"/>
      <c r="E62" s="259"/>
      <c r="F62" s="266">
        <f t="shared" si="4"/>
      </c>
      <c r="G62" s="252">
        <f t="shared" si="2"/>
        <v>0</v>
      </c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</row>
    <row r="63" spans="1:32" s="306" customFormat="1" ht="20.25" hidden="1">
      <c r="A63" s="282">
        <v>3133</v>
      </c>
      <c r="B63" s="257" t="s">
        <v>298</v>
      </c>
      <c r="C63" s="265"/>
      <c r="D63" s="259"/>
      <c r="E63" s="259"/>
      <c r="F63" s="266">
        <f t="shared" si="4"/>
      </c>
      <c r="G63" s="239">
        <f t="shared" si="2"/>
        <v>0</v>
      </c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</row>
    <row r="64" spans="1:32" s="309" customFormat="1" ht="20.25">
      <c r="A64" s="282">
        <v>3210</v>
      </c>
      <c r="B64" s="257" t="s">
        <v>218</v>
      </c>
      <c r="C64" s="265">
        <v>317.5</v>
      </c>
      <c r="D64" s="259">
        <v>532</v>
      </c>
      <c r="E64" s="259">
        <v>521.7</v>
      </c>
      <c r="F64" s="266">
        <f t="shared" si="4"/>
        <v>98.0639097744361</v>
      </c>
      <c r="G64" s="239">
        <f t="shared" si="2"/>
        <v>204.20000000000005</v>
      </c>
      <c r="H64" s="308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</row>
    <row r="65" spans="1:32" s="311" customFormat="1" ht="25.5" customHeight="1">
      <c r="A65" s="300" t="s">
        <v>136</v>
      </c>
      <c r="B65" s="310" t="s">
        <v>26</v>
      </c>
      <c r="C65" s="271">
        <f>C66+C67</f>
        <v>1185.7</v>
      </c>
      <c r="D65" s="271">
        <f>D66+D67</f>
        <v>746.7</v>
      </c>
      <c r="E65" s="271">
        <f>E66+E67</f>
        <v>556</v>
      </c>
      <c r="F65" s="227">
        <f t="shared" si="4"/>
        <v>74.46096156421588</v>
      </c>
      <c r="G65" s="228">
        <f t="shared" si="2"/>
        <v>-629.7</v>
      </c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</row>
    <row r="66" spans="1:32" s="313" customFormat="1" ht="20.25">
      <c r="A66" s="312" t="s">
        <v>255</v>
      </c>
      <c r="B66" s="288" t="s">
        <v>256</v>
      </c>
      <c r="C66" s="258">
        <v>9.5</v>
      </c>
      <c r="D66" s="259">
        <v>450.3</v>
      </c>
      <c r="E66" s="259">
        <v>404.3</v>
      </c>
      <c r="F66" s="227">
        <f aca="true" t="shared" si="5" ref="F66:F71">IF(D66=0,"",IF(($E66/D66*100)&gt;=200,"В/100",$E66/D66*100))</f>
        <v>89.7845880524095</v>
      </c>
      <c r="G66" s="225">
        <f t="shared" si="2"/>
        <v>394.8</v>
      </c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</row>
    <row r="67" spans="1:32" s="313" customFormat="1" ht="40.5">
      <c r="A67" s="315" t="s">
        <v>257</v>
      </c>
      <c r="B67" s="288" t="s">
        <v>258</v>
      </c>
      <c r="C67" s="258">
        <v>1176.2</v>
      </c>
      <c r="D67" s="259">
        <v>296.4</v>
      </c>
      <c r="E67" s="259">
        <v>151.7</v>
      </c>
      <c r="F67" s="227">
        <f t="shared" si="5"/>
        <v>51.1808367071525</v>
      </c>
      <c r="G67" s="225">
        <f t="shared" si="2"/>
        <v>-1024.5</v>
      </c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</row>
    <row r="68" spans="1:32" s="311" customFormat="1" ht="26.25" customHeight="1">
      <c r="A68" s="300" t="s">
        <v>137</v>
      </c>
      <c r="B68" s="310" t="s">
        <v>27</v>
      </c>
      <c r="C68" s="271">
        <f>C69</f>
        <v>28.7</v>
      </c>
      <c r="D68" s="271">
        <f>D69</f>
        <v>174.6</v>
      </c>
      <c r="E68" s="271">
        <f>E69</f>
        <v>138.6</v>
      </c>
      <c r="F68" s="227">
        <f t="shared" si="5"/>
        <v>79.38144329896907</v>
      </c>
      <c r="G68" s="228">
        <f t="shared" si="2"/>
        <v>109.89999999999999</v>
      </c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</row>
    <row r="69" spans="1:32" s="95" customFormat="1" ht="37.5" customHeight="1">
      <c r="A69" s="316" t="s">
        <v>265</v>
      </c>
      <c r="B69" s="317" t="s">
        <v>266</v>
      </c>
      <c r="C69" s="318">
        <v>28.7</v>
      </c>
      <c r="D69" s="223">
        <v>174.6</v>
      </c>
      <c r="E69" s="223">
        <v>138.6</v>
      </c>
      <c r="F69" s="227">
        <f t="shared" si="5"/>
        <v>79.38144329896907</v>
      </c>
      <c r="G69" s="225">
        <f t="shared" si="2"/>
        <v>109.89999999999999</v>
      </c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</row>
    <row r="70" spans="1:32" s="311" customFormat="1" ht="25.5" customHeight="1">
      <c r="A70" s="300" t="s">
        <v>138</v>
      </c>
      <c r="B70" s="310" t="s">
        <v>79</v>
      </c>
      <c r="C70" s="271">
        <f>C71+C73+C74</f>
        <v>3575.6</v>
      </c>
      <c r="D70" s="271">
        <f>D71+D73+D74</f>
        <v>14610</v>
      </c>
      <c r="E70" s="271">
        <f>E71+E73+E74</f>
        <v>8429.6</v>
      </c>
      <c r="F70" s="227">
        <f t="shared" si="5"/>
        <v>57.6974674880219</v>
      </c>
      <c r="G70" s="228">
        <f t="shared" si="2"/>
        <v>4854</v>
      </c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</row>
    <row r="71" spans="1:32" s="95" customFormat="1" ht="20.25">
      <c r="A71" s="297" t="s">
        <v>176</v>
      </c>
      <c r="B71" s="293" t="s">
        <v>177</v>
      </c>
      <c r="C71" s="319">
        <v>3575.6</v>
      </c>
      <c r="D71" s="223">
        <v>13510</v>
      </c>
      <c r="E71" s="223">
        <v>7935.8</v>
      </c>
      <c r="F71" s="227">
        <f t="shared" si="5"/>
        <v>58.74019245003701</v>
      </c>
      <c r="G71" s="225">
        <f t="shared" si="2"/>
        <v>4360.200000000001</v>
      </c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</row>
    <row r="72" spans="1:32" s="95" customFormat="1" ht="20.25" hidden="1">
      <c r="A72" s="297" t="s">
        <v>295</v>
      </c>
      <c r="B72" s="293" t="s">
        <v>296</v>
      </c>
      <c r="C72" s="319"/>
      <c r="D72" s="223"/>
      <c r="E72" s="223"/>
      <c r="F72" s="224"/>
      <c r="G72" s="228">
        <f t="shared" si="2"/>
        <v>0</v>
      </c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</row>
    <row r="73" spans="1:32" s="95" customFormat="1" ht="42" customHeight="1" hidden="1">
      <c r="A73" s="297">
        <v>6082</v>
      </c>
      <c r="B73" s="288" t="s">
        <v>296</v>
      </c>
      <c r="C73" s="320"/>
      <c r="D73" s="223"/>
      <c r="E73" s="223"/>
      <c r="F73" s="224"/>
      <c r="G73" s="228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</row>
    <row r="74" spans="1:32" s="95" customFormat="1" ht="42" customHeight="1">
      <c r="A74" s="297">
        <v>6082</v>
      </c>
      <c r="B74" s="288" t="s">
        <v>296</v>
      </c>
      <c r="C74" s="320"/>
      <c r="D74" s="223">
        <v>1100</v>
      </c>
      <c r="E74" s="223">
        <v>493.8</v>
      </c>
      <c r="F74" s="227">
        <f>IF(D74=0,"",IF(($E74/D74*100)&gt;=200,"В/100",$E74/D74*100))</f>
        <v>44.89090909090909</v>
      </c>
      <c r="G74" s="225">
        <f t="shared" si="2"/>
        <v>493.8</v>
      </c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</row>
    <row r="75" spans="1:32" s="272" customFormat="1" ht="20.25" customHeight="1">
      <c r="A75" s="269" t="s">
        <v>151</v>
      </c>
      <c r="B75" s="321" t="s">
        <v>152</v>
      </c>
      <c r="C75" s="271">
        <f>C86+C88+C90+C91</f>
        <v>326.7</v>
      </c>
      <c r="D75" s="271">
        <f>D86+D87+D88+D89+D90+D91</f>
        <v>8598.099999999999</v>
      </c>
      <c r="E75" s="271">
        <f>E86+E87+E88+E89+E90+E91</f>
        <v>1625</v>
      </c>
      <c r="F75" s="227">
        <f>IF(D75=0,"",IF(($E75/D75*100)&gt;=200,"В/100",$E75/D75*100))</f>
        <v>18.89952431351113</v>
      </c>
      <c r="G75" s="228">
        <f t="shared" si="2"/>
        <v>1298.3</v>
      </c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</row>
    <row r="76" spans="1:32" s="324" customFormat="1" ht="20.25" customHeight="1" hidden="1">
      <c r="A76" s="312" t="s">
        <v>287</v>
      </c>
      <c r="B76" s="288" t="s">
        <v>288</v>
      </c>
      <c r="C76" s="258"/>
      <c r="D76" s="223"/>
      <c r="E76" s="223"/>
      <c r="F76" s="224">
        <f>IF(D76=0,"",IF(($E76/D76*100)&gt;=200,"В/100",$E76/D76*100))</f>
      </c>
      <c r="G76" s="228">
        <f t="shared" si="2"/>
        <v>0</v>
      </c>
      <c r="H76" s="322"/>
      <c r="I76" s="323"/>
      <c r="J76" s="323"/>
      <c r="K76" s="323"/>
      <c r="L76" s="323"/>
      <c r="M76" s="323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23"/>
      <c r="AC76" s="323"/>
      <c r="AD76" s="323"/>
      <c r="AE76" s="323"/>
      <c r="AF76" s="323"/>
    </row>
    <row r="77" spans="1:32" s="324" customFormat="1" ht="17.25" customHeight="1" hidden="1">
      <c r="A77" s="312" t="s">
        <v>289</v>
      </c>
      <c r="B77" s="288" t="s">
        <v>290</v>
      </c>
      <c r="C77" s="258"/>
      <c r="D77" s="223"/>
      <c r="E77" s="223"/>
      <c r="F77" s="224">
        <f>IF(D77=0,"",IF(($E77/D77*100)&gt;=200,"В/100",$E77/D77*100))</f>
      </c>
      <c r="G77" s="228">
        <f t="shared" si="2"/>
        <v>0</v>
      </c>
      <c r="H77" s="322"/>
      <c r="I77" s="323"/>
      <c r="J77" s="323"/>
      <c r="K77" s="323"/>
      <c r="L77" s="323"/>
      <c r="M77" s="323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23"/>
      <c r="AC77" s="323"/>
      <c r="AD77" s="323"/>
      <c r="AE77" s="323"/>
      <c r="AF77" s="323"/>
    </row>
    <row r="78" spans="1:32" s="324" customFormat="1" ht="21.75" customHeight="1" hidden="1">
      <c r="A78" s="312" t="s">
        <v>291</v>
      </c>
      <c r="B78" s="288" t="s">
        <v>292</v>
      </c>
      <c r="C78" s="258"/>
      <c r="D78" s="223"/>
      <c r="E78" s="223"/>
      <c r="F78" s="224">
        <f>IF(D78=0,"",IF(($E78/D78*100)&gt;=200,"В/100",$E78/D78*100))</f>
      </c>
      <c r="G78" s="228">
        <f t="shared" si="2"/>
        <v>0</v>
      </c>
      <c r="H78" s="322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23"/>
      <c r="AC78" s="323"/>
      <c r="AD78" s="323"/>
      <c r="AE78" s="323"/>
      <c r="AF78" s="323"/>
    </row>
    <row r="79" spans="1:32" s="324" customFormat="1" ht="21.75" customHeight="1" hidden="1">
      <c r="A79" s="312">
        <v>7321</v>
      </c>
      <c r="B79" s="288" t="s">
        <v>288</v>
      </c>
      <c r="C79" s="258"/>
      <c r="D79" s="223"/>
      <c r="E79" s="223"/>
      <c r="F79" s="227"/>
      <c r="G79" s="225">
        <f t="shared" si="2"/>
        <v>0</v>
      </c>
      <c r="H79" s="322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23"/>
      <c r="AC79" s="323"/>
      <c r="AD79" s="323"/>
      <c r="AE79" s="323"/>
      <c r="AF79" s="323"/>
    </row>
    <row r="80" spans="1:32" s="324" customFormat="1" ht="21.75" customHeight="1" hidden="1">
      <c r="A80" s="312">
        <v>7322</v>
      </c>
      <c r="B80" s="288" t="s">
        <v>290</v>
      </c>
      <c r="C80" s="258"/>
      <c r="D80" s="223"/>
      <c r="E80" s="223"/>
      <c r="F80" s="224"/>
      <c r="G80" s="225">
        <f t="shared" si="2"/>
        <v>0</v>
      </c>
      <c r="H80" s="322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</row>
    <row r="81" spans="1:32" s="324" customFormat="1" ht="21.75" customHeight="1" hidden="1">
      <c r="A81" s="312">
        <v>7325</v>
      </c>
      <c r="B81" s="288" t="s">
        <v>292</v>
      </c>
      <c r="C81" s="265"/>
      <c r="D81" s="223"/>
      <c r="E81" s="223"/>
      <c r="F81" s="227"/>
      <c r="G81" s="225">
        <f t="shared" si="2"/>
        <v>0</v>
      </c>
      <c r="H81" s="322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23"/>
      <c r="AC81" s="323"/>
      <c r="AD81" s="323"/>
      <c r="AE81" s="323"/>
      <c r="AF81" s="323"/>
    </row>
    <row r="82" spans="1:32" s="324" customFormat="1" ht="21.75" customHeight="1" hidden="1">
      <c r="A82" s="315" t="s">
        <v>293</v>
      </c>
      <c r="B82" s="288" t="s">
        <v>294</v>
      </c>
      <c r="C82" s="258"/>
      <c r="D82" s="223"/>
      <c r="E82" s="223"/>
      <c r="F82" s="224"/>
      <c r="G82" s="225">
        <f t="shared" si="2"/>
        <v>0</v>
      </c>
      <c r="H82" s="322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</row>
    <row r="83" spans="1:32" s="324" customFormat="1" ht="39" customHeight="1" hidden="1">
      <c r="A83" s="315">
        <v>7351</v>
      </c>
      <c r="B83" s="288" t="s">
        <v>367</v>
      </c>
      <c r="C83" s="258"/>
      <c r="D83" s="223"/>
      <c r="E83" s="223"/>
      <c r="F83" s="224"/>
      <c r="G83" s="225">
        <f t="shared" si="2"/>
        <v>0</v>
      </c>
      <c r="H83" s="322"/>
      <c r="I83" s="323"/>
      <c r="J83" s="323"/>
      <c r="K83" s="323"/>
      <c r="L83" s="323"/>
      <c r="M83" s="323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23"/>
      <c r="AC83" s="323"/>
      <c r="AD83" s="323"/>
      <c r="AE83" s="323"/>
      <c r="AF83" s="323"/>
    </row>
    <row r="84" spans="1:32" s="324" customFormat="1" ht="37.5" customHeight="1" hidden="1">
      <c r="A84" s="315">
        <v>7363</v>
      </c>
      <c r="B84" s="288" t="s">
        <v>304</v>
      </c>
      <c r="C84" s="258"/>
      <c r="D84" s="223"/>
      <c r="E84" s="223"/>
      <c r="F84" s="224"/>
      <c r="G84" s="225">
        <f t="shared" si="2"/>
        <v>0</v>
      </c>
      <c r="H84" s="322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23"/>
      <c r="AC84" s="323"/>
      <c r="AD84" s="323"/>
      <c r="AE84" s="323"/>
      <c r="AF84" s="323"/>
    </row>
    <row r="85" spans="1:32" s="324" customFormat="1" ht="39" customHeight="1" hidden="1">
      <c r="A85" s="315" t="s">
        <v>182</v>
      </c>
      <c r="B85" s="288" t="s">
        <v>184</v>
      </c>
      <c r="C85" s="258"/>
      <c r="D85" s="223"/>
      <c r="E85" s="223"/>
      <c r="F85" s="224"/>
      <c r="G85" s="225">
        <f t="shared" si="2"/>
        <v>0</v>
      </c>
      <c r="H85" s="322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</row>
    <row r="86" spans="1:32" s="324" customFormat="1" ht="24" customHeight="1">
      <c r="A86" s="315">
        <v>7130</v>
      </c>
      <c r="B86" s="288" t="s">
        <v>270</v>
      </c>
      <c r="C86" s="258"/>
      <c r="D86" s="223">
        <v>64.2</v>
      </c>
      <c r="E86" s="223">
        <v>25</v>
      </c>
      <c r="F86" s="227">
        <f>IF(D86=0,"",IF(($E86/D86*100)&gt;=200,"В/100",$E86/D86*100))</f>
        <v>38.940809968847354</v>
      </c>
      <c r="G86" s="228">
        <f t="shared" si="2"/>
        <v>25</v>
      </c>
      <c r="H86" s="322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</row>
    <row r="87" spans="1:32" s="324" customFormat="1" ht="24" customHeight="1">
      <c r="A87" s="315">
        <v>7321</v>
      </c>
      <c r="B87" s="288" t="s">
        <v>288</v>
      </c>
      <c r="C87" s="258"/>
      <c r="D87" s="223">
        <v>790</v>
      </c>
      <c r="E87" s="223"/>
      <c r="F87" s="227">
        <f>IF(D87=0,"",IF(($E87/D87*100)&gt;=200,"В/100",$E87/D87*100))</f>
        <v>0</v>
      </c>
      <c r="G87" s="228">
        <f>E87-C87</f>
        <v>0</v>
      </c>
      <c r="H87" s="322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</row>
    <row r="88" spans="1:32" s="324" customFormat="1" ht="21" customHeight="1">
      <c r="A88" s="315">
        <v>7322</v>
      </c>
      <c r="B88" s="288" t="s">
        <v>290</v>
      </c>
      <c r="C88" s="258"/>
      <c r="D88" s="223">
        <v>1600</v>
      </c>
      <c r="E88" s="223">
        <v>1600</v>
      </c>
      <c r="F88" s="227">
        <f>IF(D88=0,"",IF(($E88/D88*100)&gt;=200,"В/100",$E88/D88*100))</f>
        <v>100</v>
      </c>
      <c r="G88" s="228">
        <f t="shared" si="2"/>
        <v>1600</v>
      </c>
      <c r="H88" s="322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</row>
    <row r="89" spans="1:32" s="324" customFormat="1" ht="83.25" customHeight="1">
      <c r="A89" s="315">
        <v>7384</v>
      </c>
      <c r="B89" s="288" t="s">
        <v>421</v>
      </c>
      <c r="C89" s="258"/>
      <c r="D89" s="223">
        <v>720</v>
      </c>
      <c r="E89" s="223"/>
      <c r="F89" s="227"/>
      <c r="G89" s="228"/>
      <c r="H89" s="322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</row>
    <row r="90" spans="1:32" s="324" customFormat="1" ht="39" customHeight="1">
      <c r="A90" s="315">
        <v>7461</v>
      </c>
      <c r="B90" s="257" t="s">
        <v>184</v>
      </c>
      <c r="C90" s="258"/>
      <c r="D90" s="223">
        <v>5423.9</v>
      </c>
      <c r="E90" s="223"/>
      <c r="F90" s="227">
        <f>IF(D90=0,"",IF(($E90/D90*100)&gt;=200,"В/100",$E90/D90*100))</f>
        <v>0</v>
      </c>
      <c r="G90" s="228">
        <f t="shared" si="2"/>
        <v>0</v>
      </c>
      <c r="H90" s="322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</row>
    <row r="91" spans="1:32" s="324" customFormat="1" ht="25.5" customHeight="1">
      <c r="A91" s="315">
        <v>7610</v>
      </c>
      <c r="B91" s="325" t="s">
        <v>274</v>
      </c>
      <c r="C91" s="258">
        <v>326.7</v>
      </c>
      <c r="D91" s="223"/>
      <c r="E91" s="223"/>
      <c r="F91" s="224"/>
      <c r="G91" s="225">
        <f t="shared" si="2"/>
        <v>-326.7</v>
      </c>
      <c r="H91" s="322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</row>
    <row r="92" spans="1:32" s="324" customFormat="1" ht="96.75" customHeight="1" hidden="1">
      <c r="A92" s="315">
        <v>7691</v>
      </c>
      <c r="B92" s="288" t="s">
        <v>368</v>
      </c>
      <c r="C92" s="258"/>
      <c r="D92" s="223"/>
      <c r="E92" s="223"/>
      <c r="F92" s="227">
        <f aca="true" t="shared" si="6" ref="F92:F97">IF(D92=0,"",IF(($E92/D92*100)&gt;=200,"В/100",$E92/D92*100))</f>
      </c>
      <c r="G92" s="228">
        <f t="shared" si="2"/>
        <v>0</v>
      </c>
      <c r="H92" s="322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  <c r="AD92" s="323"/>
      <c r="AE92" s="323"/>
      <c r="AF92" s="323"/>
    </row>
    <row r="93" spans="1:32" s="311" customFormat="1" ht="23.25" customHeight="1">
      <c r="A93" s="300" t="s">
        <v>139</v>
      </c>
      <c r="B93" s="310" t="s">
        <v>143</v>
      </c>
      <c r="C93" s="326">
        <f>C99+C101+C97+C98+C100</f>
        <v>172</v>
      </c>
      <c r="D93" s="327">
        <f>D99+D101+D97+D98+D100</f>
        <v>8538</v>
      </c>
      <c r="E93" s="327">
        <f>E99+E101+E97+E98+E100</f>
        <v>8301.3</v>
      </c>
      <c r="F93" s="227">
        <f t="shared" si="6"/>
        <v>97.22768798313422</v>
      </c>
      <c r="G93" s="228">
        <f t="shared" si="2"/>
        <v>8129.299999999999</v>
      </c>
      <c r="H93" s="328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</row>
    <row r="94" spans="1:32" s="331" customFormat="1" ht="38.25" customHeight="1" hidden="1">
      <c r="A94" s="312" t="s">
        <v>277</v>
      </c>
      <c r="B94" s="288" t="s">
        <v>278</v>
      </c>
      <c r="C94" s="258"/>
      <c r="D94" s="259"/>
      <c r="E94" s="259"/>
      <c r="F94" s="224">
        <f t="shared" si="6"/>
      </c>
      <c r="G94" s="228">
        <f t="shared" si="2"/>
        <v>0</v>
      </c>
      <c r="H94" s="329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</row>
    <row r="95" spans="1:32" s="331" customFormat="1" ht="24.75" customHeight="1" hidden="1">
      <c r="A95" s="312">
        <v>8130</v>
      </c>
      <c r="B95" s="288" t="s">
        <v>280</v>
      </c>
      <c r="C95" s="258"/>
      <c r="D95" s="259"/>
      <c r="E95" s="259"/>
      <c r="F95" s="224">
        <f t="shared" si="6"/>
      </c>
      <c r="G95" s="228">
        <f t="shared" si="2"/>
        <v>0</v>
      </c>
      <c r="H95" s="329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</row>
    <row r="96" spans="1:32" s="331" customFormat="1" ht="20.25" customHeight="1" hidden="1">
      <c r="A96" s="312" t="s">
        <v>283</v>
      </c>
      <c r="B96" s="288" t="s">
        <v>284</v>
      </c>
      <c r="C96" s="258"/>
      <c r="D96" s="259"/>
      <c r="E96" s="259"/>
      <c r="F96" s="224">
        <f t="shared" si="6"/>
      </c>
      <c r="G96" s="228">
        <f t="shared" si="2"/>
        <v>0</v>
      </c>
      <c r="H96" s="329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</row>
    <row r="97" spans="1:32" s="331" customFormat="1" ht="37.5" customHeight="1">
      <c r="A97" s="315">
        <v>8110</v>
      </c>
      <c r="B97" s="288" t="s">
        <v>278</v>
      </c>
      <c r="C97" s="258"/>
      <c r="D97" s="259">
        <v>6266.4</v>
      </c>
      <c r="E97" s="259">
        <v>6266.4</v>
      </c>
      <c r="F97" s="224">
        <f t="shared" si="6"/>
        <v>100</v>
      </c>
      <c r="G97" s="225">
        <f t="shared" si="2"/>
        <v>6266.4</v>
      </c>
      <c r="H97" s="329"/>
      <c r="I97" s="330"/>
      <c r="J97" s="330"/>
      <c r="K97" s="330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</row>
    <row r="98" spans="1:32" s="331" customFormat="1" ht="25.5" customHeight="1">
      <c r="A98" s="315">
        <v>8130</v>
      </c>
      <c r="B98" s="325" t="s">
        <v>379</v>
      </c>
      <c r="C98" s="258"/>
      <c r="D98" s="259">
        <v>805</v>
      </c>
      <c r="E98" s="259">
        <v>805</v>
      </c>
      <c r="F98" s="224"/>
      <c r="G98" s="225">
        <f t="shared" si="2"/>
        <v>805</v>
      </c>
      <c r="H98" s="329"/>
      <c r="I98" s="330"/>
      <c r="J98" s="330"/>
      <c r="K98" s="330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</row>
    <row r="99" spans="1:32" s="331" customFormat="1" ht="21" customHeight="1" hidden="1">
      <c r="A99" s="315">
        <v>8240</v>
      </c>
      <c r="B99" s="288" t="s">
        <v>377</v>
      </c>
      <c r="C99" s="258"/>
      <c r="D99" s="259"/>
      <c r="E99" s="259"/>
      <c r="F99" s="224"/>
      <c r="G99" s="225">
        <f t="shared" si="2"/>
        <v>0</v>
      </c>
      <c r="H99" s="329"/>
      <c r="I99" s="330"/>
      <c r="J99" s="330"/>
      <c r="K99" s="330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</row>
    <row r="100" spans="1:32" s="331" customFormat="1" ht="22.5" customHeight="1">
      <c r="A100" s="315">
        <v>8240</v>
      </c>
      <c r="B100" s="325" t="s">
        <v>377</v>
      </c>
      <c r="C100" s="258">
        <v>1.3</v>
      </c>
      <c r="D100" s="259">
        <v>1412.1</v>
      </c>
      <c r="E100" s="259">
        <v>1229.9</v>
      </c>
      <c r="F100" s="224">
        <f>IF(D100=0,"",IF(($E100/D100*100)&gt;=200,"В/100",$E100/D100*100))</f>
        <v>87.09723107428654</v>
      </c>
      <c r="G100" s="225">
        <f t="shared" si="2"/>
        <v>1228.6000000000001</v>
      </c>
      <c r="H100" s="329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</row>
    <row r="101" spans="1:32" s="334" customFormat="1" ht="20.25" customHeight="1">
      <c r="A101" s="315" t="s">
        <v>365</v>
      </c>
      <c r="B101" s="288" t="s">
        <v>366</v>
      </c>
      <c r="C101" s="258">
        <v>170.7</v>
      </c>
      <c r="D101" s="259">
        <v>54.5</v>
      </c>
      <c r="E101" s="259"/>
      <c r="F101" s="227">
        <f>IF(D101=0,"",IF(($E101/D101*100)&gt;=200,"В/100",$E101/D101*100))</f>
        <v>0</v>
      </c>
      <c r="G101" s="225">
        <f t="shared" si="2"/>
        <v>-170.7</v>
      </c>
      <c r="H101" s="332"/>
      <c r="I101" s="333"/>
      <c r="J101" s="333"/>
      <c r="K101" s="333"/>
      <c r="L101" s="333"/>
      <c r="M101" s="333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</row>
    <row r="102" spans="1:32" s="324" customFormat="1" ht="29.25" customHeight="1">
      <c r="A102" s="335"/>
      <c r="B102" s="336" t="s">
        <v>384</v>
      </c>
      <c r="C102" s="271">
        <f>C33+C37+C53+C59+C65+C68+C70+C75+C93</f>
        <v>8793.4</v>
      </c>
      <c r="D102" s="271">
        <f>D33+D37+D53+D59+D65+D68+D70+D75+D93+D57</f>
        <v>40464.7</v>
      </c>
      <c r="E102" s="271">
        <f>E33+E37+E53+E59+E65+E68+E70+E75+E93+E57</f>
        <v>25072.3</v>
      </c>
      <c r="F102" s="227">
        <f>IF(D102=0,"",IF(($E102/D102*100)&gt;=200,"В/100",$E102/D102*100))</f>
        <v>61.96091902324743</v>
      </c>
      <c r="G102" s="228">
        <f aca="true" t="shared" si="7" ref="G102:G107">E102-C102</f>
        <v>16278.9</v>
      </c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</row>
    <row r="103" spans="1:32" s="342" customFormat="1" ht="18" customHeight="1" hidden="1" thickBot="1">
      <c r="A103" s="337" t="s">
        <v>149</v>
      </c>
      <c r="B103" s="338" t="s">
        <v>150</v>
      </c>
      <c r="C103" s="338"/>
      <c r="D103" s="339"/>
      <c r="E103" s="339"/>
      <c r="F103" s="340">
        <f>IF(D103=0,"",IF(($E103/D103*100)&gt;=200,"В/100",$E103/D103*100))</f>
      </c>
      <c r="G103" s="341">
        <f t="shared" si="7"/>
        <v>0</v>
      </c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</row>
    <row r="104" spans="1:32" s="94" customFormat="1" ht="35.25" customHeight="1" hidden="1" thickBot="1">
      <c r="A104" s="344"/>
      <c r="B104" s="345" t="s">
        <v>49</v>
      </c>
      <c r="C104" s="345"/>
      <c r="D104" s="346"/>
      <c r="E104" s="346"/>
      <c r="F104" s="347"/>
      <c r="G104" s="341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</row>
    <row r="105" spans="1:32" s="94" customFormat="1" ht="26.25" customHeight="1">
      <c r="A105" s="483" t="s">
        <v>385</v>
      </c>
      <c r="B105" s="484"/>
      <c r="C105" s="484"/>
      <c r="D105" s="484"/>
      <c r="E105" s="484"/>
      <c r="F105" s="484"/>
      <c r="G105" s="485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</row>
    <row r="106" spans="1:32" s="95" customFormat="1" ht="36" customHeight="1">
      <c r="A106" s="316">
        <v>8831</v>
      </c>
      <c r="B106" s="348" t="s">
        <v>180</v>
      </c>
      <c r="C106" s="318"/>
      <c r="D106" s="223">
        <v>9.4</v>
      </c>
      <c r="E106" s="271"/>
      <c r="F106" s="327"/>
      <c r="G106" s="225">
        <f>E106-C106</f>
        <v>0</v>
      </c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spans="1:32" s="95" customFormat="1" ht="38.25" customHeight="1">
      <c r="A107" s="316">
        <v>8832</v>
      </c>
      <c r="B107" s="348" t="s">
        <v>369</v>
      </c>
      <c r="C107" s="318"/>
      <c r="D107" s="223">
        <v>-9.4</v>
      </c>
      <c r="E107" s="223">
        <v>-4.9</v>
      </c>
      <c r="F107" s="327"/>
      <c r="G107" s="349">
        <f t="shared" si="7"/>
        <v>-4.9</v>
      </c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spans="1:32" s="94" customFormat="1" ht="23.25" customHeight="1">
      <c r="A108" s="350"/>
      <c r="B108" s="464" t="s">
        <v>113</v>
      </c>
      <c r="C108" s="477"/>
      <c r="D108" s="477"/>
      <c r="E108" s="477"/>
      <c r="F108" s="477"/>
      <c r="G108" s="477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</row>
    <row r="109" spans="1:32" s="94" customFormat="1" ht="39.75" customHeight="1" hidden="1">
      <c r="A109" s="351">
        <v>601000</v>
      </c>
      <c r="B109" s="352" t="s">
        <v>114</v>
      </c>
      <c r="C109" s="352"/>
      <c r="D109" s="353">
        <f>+D110+D111</f>
        <v>0</v>
      </c>
      <c r="E109" s="353">
        <f>E110+E111</f>
        <v>0</v>
      </c>
      <c r="F109" s="353"/>
      <c r="G109" s="354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</row>
    <row r="110" spans="1:32" s="94" customFormat="1" ht="22.5" customHeight="1" hidden="1">
      <c r="A110" s="355">
        <v>601100</v>
      </c>
      <c r="B110" s="352" t="s">
        <v>115</v>
      </c>
      <c r="C110" s="352"/>
      <c r="D110" s="356"/>
      <c r="E110" s="356"/>
      <c r="F110" s="356"/>
      <c r="G110" s="357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</row>
    <row r="111" spans="1:32" s="94" customFormat="1" ht="23.25" customHeight="1" hidden="1">
      <c r="A111" s="355">
        <v>601200</v>
      </c>
      <c r="B111" s="352" t="s">
        <v>116</v>
      </c>
      <c r="C111" s="352"/>
      <c r="D111" s="356"/>
      <c r="E111" s="356"/>
      <c r="F111" s="356"/>
      <c r="G111" s="35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</row>
    <row r="112" spans="1:32" s="95" customFormat="1" ht="21">
      <c r="A112" s="358">
        <v>602000</v>
      </c>
      <c r="B112" s="317" t="s">
        <v>422</v>
      </c>
      <c r="C112" s="259">
        <v>1931.1</v>
      </c>
      <c r="D112" s="223">
        <v>24357.6</v>
      </c>
      <c r="E112" s="223">
        <v>9077</v>
      </c>
      <c r="F112" s="224"/>
      <c r="G112" s="225">
        <f aca="true" t="shared" si="8" ref="G112:G131">E112-C112</f>
        <v>7145.9</v>
      </c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spans="1:32" s="95" customFormat="1" ht="20.25">
      <c r="A113" s="358">
        <v>602100</v>
      </c>
      <c r="B113" s="317" t="s">
        <v>402</v>
      </c>
      <c r="C113" s="259">
        <v>2348.8</v>
      </c>
      <c r="D113" s="223">
        <v>880.8</v>
      </c>
      <c r="E113" s="223">
        <v>2435.7</v>
      </c>
      <c r="F113" s="224"/>
      <c r="G113" s="225">
        <f t="shared" si="8"/>
        <v>86.89999999999964</v>
      </c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spans="1:32" s="95" customFormat="1" ht="20.25">
      <c r="A114" s="358">
        <v>602200</v>
      </c>
      <c r="B114" s="317" t="s">
        <v>30</v>
      </c>
      <c r="C114" s="259">
        <v>3421.8</v>
      </c>
      <c r="D114" s="223"/>
      <c r="E114" s="223">
        <v>4042.6</v>
      </c>
      <c r="F114" s="224"/>
      <c r="G114" s="225">
        <f t="shared" si="8"/>
        <v>620.7999999999997</v>
      </c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spans="1:32" s="95" customFormat="1" ht="20.25" hidden="1">
      <c r="A115" s="358"/>
      <c r="B115" s="317" t="s">
        <v>14</v>
      </c>
      <c r="C115" s="259"/>
      <c r="D115" s="223"/>
      <c r="E115" s="223"/>
      <c r="F115" s="224"/>
      <c r="G115" s="225">
        <f t="shared" si="8"/>
        <v>0</v>
      </c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spans="1:32" s="95" customFormat="1" ht="20.25" hidden="1">
      <c r="A116" s="358"/>
      <c r="B116" s="317" t="s">
        <v>12</v>
      </c>
      <c r="C116" s="259"/>
      <c r="D116" s="223"/>
      <c r="E116" s="223"/>
      <c r="F116" s="224"/>
      <c r="G116" s="225">
        <f t="shared" si="8"/>
        <v>0</v>
      </c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spans="1:32" s="95" customFormat="1" ht="20.25" hidden="1">
      <c r="A117" s="358"/>
      <c r="B117" s="317" t="s">
        <v>13</v>
      </c>
      <c r="C117" s="259"/>
      <c r="D117" s="223"/>
      <c r="E117" s="223"/>
      <c r="F117" s="224"/>
      <c r="G117" s="225">
        <f t="shared" si="8"/>
        <v>0</v>
      </c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spans="1:32" s="95" customFormat="1" ht="20.25" hidden="1">
      <c r="A118" s="358"/>
      <c r="B118" s="317" t="s">
        <v>15</v>
      </c>
      <c r="C118" s="259"/>
      <c r="D118" s="223"/>
      <c r="E118" s="223"/>
      <c r="F118" s="224"/>
      <c r="G118" s="225">
        <f t="shared" si="8"/>
        <v>0</v>
      </c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spans="1:32" s="95" customFormat="1" ht="20.25" hidden="1">
      <c r="A119" s="359"/>
      <c r="B119" s="360" t="s">
        <v>117</v>
      </c>
      <c r="C119" s="224"/>
      <c r="D119" s="226"/>
      <c r="E119" s="226"/>
      <c r="F119" s="224"/>
      <c r="G119" s="225">
        <f t="shared" si="8"/>
        <v>0</v>
      </c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spans="1:32" s="95" customFormat="1" ht="20.25" hidden="1">
      <c r="A120" s="359"/>
      <c r="B120" s="360" t="s">
        <v>118</v>
      </c>
      <c r="C120" s="224"/>
      <c r="D120" s="226"/>
      <c r="E120" s="226"/>
      <c r="F120" s="224"/>
      <c r="G120" s="225">
        <f t="shared" si="8"/>
        <v>0</v>
      </c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spans="1:32" s="95" customFormat="1" ht="20.25" hidden="1">
      <c r="A121" s="359"/>
      <c r="B121" s="360" t="s">
        <v>119</v>
      </c>
      <c r="C121" s="224"/>
      <c r="D121" s="226"/>
      <c r="E121" s="226"/>
      <c r="F121" s="224"/>
      <c r="G121" s="225">
        <f t="shared" si="8"/>
        <v>0</v>
      </c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spans="1:32" s="95" customFormat="1" ht="20.25" hidden="1">
      <c r="A122" s="359"/>
      <c r="B122" s="360" t="s">
        <v>120</v>
      </c>
      <c r="C122" s="224"/>
      <c r="D122" s="226"/>
      <c r="E122" s="226"/>
      <c r="F122" s="224"/>
      <c r="G122" s="225">
        <f t="shared" si="8"/>
        <v>0</v>
      </c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spans="1:32" s="95" customFormat="1" ht="20.25" hidden="1">
      <c r="A123" s="359"/>
      <c r="B123" s="360" t="s">
        <v>121</v>
      </c>
      <c r="C123" s="224"/>
      <c r="D123" s="226"/>
      <c r="E123" s="226"/>
      <c r="F123" s="224"/>
      <c r="G123" s="225">
        <f t="shared" si="8"/>
        <v>0</v>
      </c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spans="1:32" s="95" customFormat="1" ht="20.25" hidden="1">
      <c r="A124" s="359"/>
      <c r="B124" s="360" t="s">
        <v>122</v>
      </c>
      <c r="C124" s="224"/>
      <c r="D124" s="226"/>
      <c r="E124" s="226"/>
      <c r="F124" s="224"/>
      <c r="G124" s="225">
        <f t="shared" si="8"/>
        <v>0</v>
      </c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spans="1:32" s="95" customFormat="1" ht="20.25" hidden="1">
      <c r="A125" s="359"/>
      <c r="B125" s="360" t="s">
        <v>123</v>
      </c>
      <c r="C125" s="224"/>
      <c r="D125" s="226"/>
      <c r="E125" s="226"/>
      <c r="F125" s="224"/>
      <c r="G125" s="225">
        <f t="shared" si="8"/>
        <v>0</v>
      </c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spans="1:32" s="95" customFormat="1" ht="20.25" hidden="1">
      <c r="A126" s="359"/>
      <c r="B126" s="360" t="s">
        <v>124</v>
      </c>
      <c r="C126" s="224"/>
      <c r="D126" s="226"/>
      <c r="E126" s="226"/>
      <c r="F126" s="224"/>
      <c r="G126" s="225">
        <f t="shared" si="8"/>
        <v>0</v>
      </c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spans="1:32" s="95" customFormat="1" ht="20.25" hidden="1">
      <c r="A127" s="359"/>
      <c r="B127" s="360" t="s">
        <v>125</v>
      </c>
      <c r="C127" s="224"/>
      <c r="D127" s="226"/>
      <c r="E127" s="226"/>
      <c r="F127" s="224"/>
      <c r="G127" s="225">
        <f t="shared" si="8"/>
        <v>0</v>
      </c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spans="1:32" s="95" customFormat="1" ht="40.5" hidden="1">
      <c r="A128" s="359"/>
      <c r="B128" s="360" t="s">
        <v>126</v>
      </c>
      <c r="C128" s="224"/>
      <c r="D128" s="226"/>
      <c r="E128" s="226"/>
      <c r="F128" s="224"/>
      <c r="G128" s="225">
        <f t="shared" si="8"/>
        <v>0</v>
      </c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spans="1:32" s="95" customFormat="1" ht="20.25" hidden="1">
      <c r="A129" s="359"/>
      <c r="B129" s="360" t="s">
        <v>127</v>
      </c>
      <c r="C129" s="224"/>
      <c r="D129" s="226"/>
      <c r="E129" s="226"/>
      <c r="F129" s="224"/>
      <c r="G129" s="225">
        <f t="shared" si="8"/>
        <v>0</v>
      </c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spans="1:32" s="95" customFormat="1" ht="21">
      <c r="A130" s="358">
        <v>602300</v>
      </c>
      <c r="B130" s="317" t="s">
        <v>423</v>
      </c>
      <c r="C130" s="259"/>
      <c r="D130" s="223"/>
      <c r="E130" s="223"/>
      <c r="F130" s="224"/>
      <c r="G130" s="225">
        <f t="shared" si="8"/>
        <v>0</v>
      </c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spans="1:32" s="95" customFormat="1" ht="40.5">
      <c r="A131" s="358">
        <v>602400</v>
      </c>
      <c r="B131" s="317" t="s">
        <v>20</v>
      </c>
      <c r="C131" s="259">
        <v>3004.1</v>
      </c>
      <c r="D131" s="223">
        <v>23476.8</v>
      </c>
      <c r="E131" s="223">
        <v>10684</v>
      </c>
      <c r="F131" s="224"/>
      <c r="G131" s="225">
        <f t="shared" si="8"/>
        <v>7679.9</v>
      </c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spans="1:32" s="95" customFormat="1" ht="40.5">
      <c r="A132" s="335" t="s">
        <v>16</v>
      </c>
      <c r="B132" s="336" t="s">
        <v>383</v>
      </c>
      <c r="C132" s="271">
        <v>1931.1</v>
      </c>
      <c r="D132" s="271">
        <v>24357.6</v>
      </c>
      <c r="E132" s="271">
        <v>9077</v>
      </c>
      <c r="F132" s="227"/>
      <c r="G132" s="228">
        <f>E132-C132</f>
        <v>7145.9</v>
      </c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spans="4:32" s="8" customFormat="1" ht="18">
      <c r="D133" s="9"/>
      <c r="E133" s="9"/>
      <c r="F133" s="9"/>
      <c r="G133" s="9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</row>
    <row r="134" spans="4:32" s="8" customFormat="1" ht="18">
      <c r="D134" s="9"/>
      <c r="E134" s="9"/>
      <c r="F134" s="9"/>
      <c r="G134" s="9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</row>
    <row r="135" spans="1:32" s="93" customFormat="1" ht="23.25" customHeight="1">
      <c r="A135" s="473" t="s">
        <v>428</v>
      </c>
      <c r="B135" s="472"/>
      <c r="C135" s="449"/>
      <c r="D135" s="92"/>
      <c r="E135" s="471" t="s">
        <v>427</v>
      </c>
      <c r="F135" s="472"/>
      <c r="G135" s="92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</row>
    <row r="136" spans="4:7" ht="18">
      <c r="D136" s="2"/>
      <c r="E136" s="9"/>
      <c r="F136" s="2"/>
      <c r="G136" s="2"/>
    </row>
    <row r="137" spans="4:7" ht="18">
      <c r="D137" s="2"/>
      <c r="E137" s="9"/>
      <c r="F137" s="2"/>
      <c r="G137" s="2"/>
    </row>
    <row r="138" spans="4:7" ht="18">
      <c r="D138" s="2"/>
      <c r="E138" s="9"/>
      <c r="F138" s="2"/>
      <c r="G138" s="2"/>
    </row>
    <row r="139" spans="4:7" ht="18">
      <c r="D139" s="2"/>
      <c r="E139" s="9"/>
      <c r="F139" s="2"/>
      <c r="G139" s="2"/>
    </row>
    <row r="140" spans="4:7" ht="18">
      <c r="D140" s="2"/>
      <c r="E140" s="9"/>
      <c r="F140" s="2"/>
      <c r="G140" s="2"/>
    </row>
    <row r="141" spans="4:7" ht="18">
      <c r="D141" s="2"/>
      <c r="E141" s="9"/>
      <c r="F141" s="2"/>
      <c r="G141" s="2"/>
    </row>
    <row r="142" spans="4:7" ht="18">
      <c r="D142" s="2"/>
      <c r="E142" s="9"/>
      <c r="F142" s="2"/>
      <c r="G142" s="2"/>
    </row>
    <row r="143" spans="4:7" ht="18">
      <c r="D143" s="2"/>
      <c r="E143" s="9"/>
      <c r="F143" s="2"/>
      <c r="G143" s="2"/>
    </row>
    <row r="144" spans="4:7" ht="18">
      <c r="D144" s="2"/>
      <c r="E144" s="9"/>
      <c r="F144" s="2"/>
      <c r="G144" s="2"/>
    </row>
    <row r="145" spans="4:7" ht="18">
      <c r="D145" s="2"/>
      <c r="E145" s="9"/>
      <c r="F145" s="2"/>
      <c r="G145" s="2"/>
    </row>
    <row r="146" spans="4:7" ht="18">
      <c r="D146" s="2"/>
      <c r="E146" s="9"/>
      <c r="F146" s="2"/>
      <c r="G146" s="2"/>
    </row>
    <row r="147" spans="4:7" ht="18">
      <c r="D147" s="2"/>
      <c r="E147" s="9"/>
      <c r="F147" s="2"/>
      <c r="G147" s="2"/>
    </row>
    <row r="148" spans="4:7" ht="18">
      <c r="D148" s="2"/>
      <c r="E148" s="9"/>
      <c r="F148" s="2"/>
      <c r="G148" s="2"/>
    </row>
    <row r="149" spans="4:7" ht="18">
      <c r="D149" s="2"/>
      <c r="E149" s="9"/>
      <c r="F149" s="2"/>
      <c r="G149" s="2"/>
    </row>
    <row r="150" spans="4:7" ht="18">
      <c r="D150" s="2"/>
      <c r="E150" s="9"/>
      <c r="F150" s="2"/>
      <c r="G150" s="2"/>
    </row>
    <row r="151" spans="4:7" ht="18">
      <c r="D151" s="2"/>
      <c r="E151" s="9"/>
      <c r="F151" s="2"/>
      <c r="G151" s="2"/>
    </row>
    <row r="152" spans="4:7" ht="18">
      <c r="D152" s="2"/>
      <c r="E152" s="9"/>
      <c r="F152" s="2"/>
      <c r="G152" s="2"/>
    </row>
    <row r="153" spans="4:7" ht="18">
      <c r="D153" s="2"/>
      <c r="F153" s="2"/>
      <c r="G153" s="2"/>
    </row>
    <row r="154" spans="4:7" ht="18">
      <c r="D154" s="2"/>
      <c r="F154" s="2"/>
      <c r="G154" s="2"/>
    </row>
    <row r="155" spans="4:7" ht="18">
      <c r="D155" s="2"/>
      <c r="F155" s="2"/>
      <c r="G155" s="2"/>
    </row>
    <row r="156" spans="4:7" ht="18">
      <c r="D156" s="2"/>
      <c r="F156" s="2"/>
      <c r="G156" s="2"/>
    </row>
    <row r="157" spans="4:7" ht="18">
      <c r="D157" s="2"/>
      <c r="F157" s="2"/>
      <c r="G157" s="2"/>
    </row>
    <row r="158" spans="4:7" ht="18">
      <c r="D158" s="2"/>
      <c r="F158" s="2"/>
      <c r="G158" s="2"/>
    </row>
    <row r="159" spans="4:7" ht="18">
      <c r="D159" s="2"/>
      <c r="F159" s="2"/>
      <c r="G159" s="2"/>
    </row>
    <row r="160" spans="4:7" ht="18">
      <c r="D160" s="2"/>
      <c r="F160" s="2"/>
      <c r="G160" s="2"/>
    </row>
    <row r="161" spans="4:7" ht="18">
      <c r="D161" s="2"/>
      <c r="F161" s="2"/>
      <c r="G161" s="2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6:7" ht="18">
      <c r="F700" s="2"/>
      <c r="G700" s="2"/>
    </row>
    <row r="701" spans="6:7" ht="18">
      <c r="F701" s="2"/>
      <c r="G701" s="2"/>
    </row>
    <row r="702" spans="6:7" ht="18">
      <c r="F702" s="2"/>
      <c r="G702" s="2"/>
    </row>
    <row r="703" spans="6:7" ht="18">
      <c r="F703" s="2"/>
      <c r="G703" s="2"/>
    </row>
  </sheetData>
  <sheetProtection/>
  <mergeCells count="10">
    <mergeCell ref="E135:F135"/>
    <mergeCell ref="A135:B135"/>
    <mergeCell ref="E1:H1"/>
    <mergeCell ref="A2:G2"/>
    <mergeCell ref="B108:G108"/>
    <mergeCell ref="A32:G32"/>
    <mergeCell ref="A30:B30"/>
    <mergeCell ref="A31:B31"/>
    <mergeCell ref="A105:G105"/>
    <mergeCell ref="A5:G5"/>
  </mergeCells>
  <printOptions horizontalCentered="1"/>
  <pageMargins left="0.7874015748031497" right="0.2362204724409449" top="0.7874015748031497" bottom="0.3937007874015748" header="0" footer="0"/>
  <pageSetup fitToHeight="8" horizontalDpi="600" verticalDpi="600" orientation="portrait" paperSize="9" scale="43" r:id="rId1"/>
  <headerFooter alignWithMargins="0">
    <oddFooter>&amp;C&amp;P</oddFooter>
  </headerFooter>
  <rowBreaks count="1" manualBreakCount="1">
    <brk id="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2023-12-11T12:38:47Z</cp:lastPrinted>
  <dcterms:created xsi:type="dcterms:W3CDTF">2003-04-04T06:54:01Z</dcterms:created>
  <dcterms:modified xsi:type="dcterms:W3CDTF">2023-12-12T13:31:21Z</dcterms:modified>
  <cp:category/>
  <cp:version/>
  <cp:contentType/>
  <cp:contentStatus/>
</cp:coreProperties>
</file>